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https://d.docs.live.net/ed8ea24b55a6d0af/Documents/Fondo/ARNJ-111/"/>
    </mc:Choice>
  </mc:AlternateContent>
  <xr:revisionPtr revIDLastSave="0" documentId="8_{E2F2304C-362B-4749-8521-1FF187AC59C9}" xr6:coauthVersionLast="47" xr6:coauthVersionMax="47" xr10:uidLastSave="{00000000-0000-0000-0000-000000000000}"/>
  <bookViews>
    <workbookView xWindow="-110" yWindow="-110" windowWidth="19420" windowHeight="10300" tabRatio="804" xr2:uid="{336C8621-B153-4973-AE7B-7734FFE4DCF6}"/>
  </bookViews>
  <sheets>
    <sheet name="PROYECTO PRESUPUESTO" sheetId="6" r:id="rId1"/>
    <sheet name="ADMON+PGIO" sheetId="3" r:id="rId2"/>
    <sheet name="FACTOR PRESTACIONAL" sheetId="5" r:id="rId3"/>
    <sheet name="CUADRO DE EXPERIENCIA PROF"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0" i="6" l="1"/>
  <c r="F153" i="6"/>
  <c r="F163" i="6"/>
  <c r="F156" i="6"/>
  <c r="H116" i="3"/>
  <c r="H124" i="3"/>
  <c r="B11" i="5"/>
  <c r="F7" i="6" l="1"/>
  <c r="F8" i="6"/>
  <c r="F9" i="6"/>
  <c r="F11" i="6"/>
  <c r="F13" i="6"/>
  <c r="F15" i="6"/>
  <c r="F16" i="6"/>
  <c r="F17" i="6"/>
  <c r="F18" i="6"/>
  <c r="F19" i="6"/>
  <c r="F20" i="6"/>
  <c r="F21" i="6"/>
  <c r="F22" i="6"/>
  <c r="F23" i="6"/>
  <c r="F24" i="6"/>
  <c r="F25" i="6"/>
  <c r="F27" i="6"/>
  <c r="F28" i="6"/>
  <c r="F29" i="6"/>
  <c r="F30" i="6"/>
  <c r="F31" i="6"/>
  <c r="F32" i="6"/>
  <c r="F34" i="6"/>
  <c r="F35" i="6"/>
  <c r="F40" i="6"/>
  <c r="F41" i="6"/>
  <c r="D99" i="6" l="1"/>
  <c r="F99" i="6" s="1"/>
  <c r="F110" i="6" l="1"/>
  <c r="F109" i="6"/>
  <c r="F108" i="6"/>
  <c r="F106" i="6"/>
  <c r="F105" i="6"/>
  <c r="F104" i="6"/>
  <c r="F103" i="6"/>
  <c r="F102" i="6"/>
  <c r="F101" i="6"/>
  <c r="F98" i="6"/>
  <c r="F97" i="6"/>
  <c r="F96" i="6"/>
  <c r="F95" i="6"/>
  <c r="F94" i="6"/>
  <c r="F93" i="6"/>
  <c r="F92" i="6"/>
  <c r="F91" i="6"/>
  <c r="F90" i="6"/>
  <c r="F89" i="6"/>
  <c r="F87" i="6"/>
  <c r="F86" i="6"/>
  <c r="F85" i="6"/>
  <c r="F84" i="6"/>
  <c r="F83" i="6"/>
  <c r="F82" i="6"/>
  <c r="F81" i="6"/>
  <c r="F80"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77" i="6"/>
  <c r="F75" i="6"/>
  <c r="F74" i="6"/>
  <c r="F73" i="6"/>
  <c r="D72" i="6"/>
  <c r="F72" i="6" s="1"/>
  <c r="F71" i="6"/>
  <c r="F70" i="6"/>
  <c r="F68" i="6"/>
  <c r="F67" i="6"/>
  <c r="F66" i="6"/>
  <c r="F64" i="6"/>
  <c r="F63" i="6"/>
  <c r="F62" i="6"/>
  <c r="F61" i="6"/>
  <c r="F60" i="6"/>
  <c r="F59" i="6"/>
  <c r="F57" i="6"/>
  <c r="F56" i="6"/>
  <c r="F55" i="6"/>
  <c r="F54" i="6"/>
  <c r="F53" i="6"/>
  <c r="F52" i="6"/>
  <c r="F51" i="6"/>
  <c r="F50" i="6"/>
  <c r="F49" i="6"/>
  <c r="F48" i="6"/>
  <c r="F47" i="6"/>
  <c r="F46" i="6"/>
  <c r="F42" i="6"/>
  <c r="D39" i="6"/>
  <c r="F39" i="6" s="1"/>
  <c r="D38" i="6"/>
  <c r="F38" i="6" s="1"/>
  <c r="D37" i="6"/>
  <c r="F37" i="6" s="1"/>
  <c r="F111" i="6" l="1"/>
  <c r="E151" i="6" s="1"/>
  <c r="F151" i="6" s="1"/>
  <c r="F43" i="6"/>
  <c r="E149" i="6" s="1"/>
  <c r="F149" i="6" s="1"/>
  <c r="F145" i="6"/>
  <c r="E152" i="6" s="1"/>
  <c r="F152" i="6" s="1"/>
  <c r="F78" i="6"/>
  <c r="E150" i="6" s="1"/>
  <c r="F150" i="6" s="1"/>
  <c r="F158" i="6" l="1"/>
  <c r="F159" i="6" s="1"/>
  <c r="F157" i="6"/>
  <c r="D3" i="3"/>
  <c r="D5" i="3" a="1"/>
  <c r="D5" i="3" s="1"/>
  <c r="D121" i="3" l="1"/>
  <c r="D123" i="3"/>
  <c r="D120" i="3"/>
  <c r="D122" i="3"/>
  <c r="D119" i="3"/>
  <c r="F13" i="3"/>
  <c r="H13" i="3" s="1"/>
  <c r="F12" i="3"/>
  <c r="H12" i="3" s="1"/>
  <c r="F19" i="3"/>
  <c r="F21" i="3" s="1"/>
  <c r="F22" i="3" s="1"/>
  <c r="F24" i="3" s="1"/>
  <c r="F25" i="3" s="1"/>
  <c r="F26" i="3" s="1"/>
  <c r="F27" i="3" s="1"/>
  <c r="H27" i="3" s="1"/>
  <c r="F18" i="3"/>
  <c r="H18" i="3" s="1"/>
  <c r="F17" i="3"/>
  <c r="H17" i="3" s="1"/>
  <c r="F16" i="3"/>
  <c r="H16" i="3" s="1"/>
  <c r="F15" i="3"/>
  <c r="H15" i="3" s="1"/>
  <c r="F14" i="3"/>
  <c r="H14" i="3" s="1"/>
  <c r="H104" i="3"/>
  <c r="H103" i="3"/>
  <c r="H102" i="3"/>
  <c r="H101" i="3"/>
  <c r="H100" i="3"/>
  <c r="H94" i="3"/>
  <c r="H92" i="3"/>
  <c r="H90" i="3"/>
  <c r="H88" i="3"/>
  <c r="H86" i="3"/>
  <c r="H84" i="3"/>
  <c r="H82" i="3"/>
  <c r="H80" i="3"/>
  <c r="H78" i="3"/>
  <c r="H76" i="3"/>
  <c r="H70" i="3"/>
  <c r="H68" i="3"/>
  <c r="H66" i="3"/>
  <c r="H64" i="3"/>
  <c r="H62" i="3"/>
  <c r="H60" i="3"/>
  <c r="H58" i="3"/>
  <c r="H56" i="3"/>
  <c r="H43" i="3"/>
  <c r="H42" i="3"/>
  <c r="H41" i="3"/>
  <c r="H40" i="3"/>
  <c r="H39" i="3"/>
  <c r="H38" i="3"/>
  <c r="H37" i="3"/>
  <c r="H34" i="3"/>
  <c r="H33" i="3"/>
  <c r="H21" i="3" l="1"/>
  <c r="H19" i="3"/>
  <c r="H24" i="3"/>
  <c r="H25" i="3"/>
  <c r="H26" i="3"/>
  <c r="H22" i="3"/>
  <c r="H96" i="3"/>
  <c r="H72" i="3"/>
  <c r="H44" i="3"/>
  <c r="H46" i="3" s="1"/>
  <c r="H106" i="3"/>
  <c r="H28" i="3" l="1"/>
  <c r="H51" i="3" s="1"/>
  <c r="H109" i="3"/>
  <c r="H112" i="3" l="1"/>
  <c r="F120" i="3" l="1"/>
  <c r="G120" i="3" s="1"/>
  <c r="F119" i="3"/>
  <c r="G119" i="3" s="1"/>
  <c r="F121" i="3" l="1"/>
  <c r="G121" i="3" s="1"/>
  <c r="F122" i="3"/>
  <c r="G122" i="3" s="1"/>
  <c r="H107" i="3"/>
  <c r="F123" i="3" l="1"/>
  <c r="G123" i="3" s="1"/>
  <c r="H97" i="3"/>
  <c r="H73" i="3"/>
  <c r="G124" i="3" l="1"/>
  <c r="H126" i="3" s="1"/>
  <c r="F16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<sst xmlns="http://schemas.openxmlformats.org/spreadsheetml/2006/main" count="543" uniqueCount="346">
  <si>
    <t>PRESUPUESTO Y CANTIDADES DE OBRA</t>
  </si>
  <si>
    <t>No.</t>
  </si>
  <si>
    <t>DESCRIPCIÓN</t>
  </si>
  <si>
    <t>UNID.</t>
  </si>
  <si>
    <t>CANT.</t>
  </si>
  <si>
    <t>COSTO</t>
  </si>
  <si>
    <t>VALOR</t>
  </si>
  <si>
    <t>UNITARIO</t>
  </si>
  <si>
    <t>PRELIMINARES</t>
  </si>
  <si>
    <t>LOCALIZACIÓN Y REPLANTEO</t>
  </si>
  <si>
    <t>M2</t>
  </si>
  <si>
    <t>DESCAPOTE, EXCAVACIÓN HASTA ALTURA DE 1,00 INCLUYE RETIRO DE MATERIAL Y DISPOSICIÓN FINAL</t>
  </si>
  <si>
    <t>M3</t>
  </si>
  <si>
    <t>RELLENO Y MEJORAMIENTO EN RECEBO COMÚN, INCLUYE COMPACTACIÓN ENSAYOS DE LABORATORIO AL 95% DEL PROCTOR MODIFICADO</t>
  </si>
  <si>
    <t>CIMENTACIÓN</t>
  </si>
  <si>
    <t>LOSA FLOTANTE EN CONCRETO DE 3000 PSI, MALLA ELECTROSOLDADA ESPESOR 8 CMS</t>
  </si>
  <si>
    <t>PRE FABRICADOS</t>
  </si>
  <si>
    <t>SUMINISTRO E INSTALACIÓN DE VIVIENDA DE EMERGENCIA EN PLAQUETA DE CONCRETO, PERFILERIA GRAFADA EN LAMINA GALVANIZADA, TEJA FIBROCEMENTO CON SOPORTE METALICO, PUERTA PRINCIPAL METALICA (1), VENTANAS CON REJAS</t>
  </si>
  <si>
    <t>INSTALACIONES HIDROSANITARIAS</t>
  </si>
  <si>
    <t>UND</t>
  </si>
  <si>
    <t>ML</t>
  </si>
  <si>
    <t>PISO Y ENCHAPES</t>
  </si>
  <si>
    <t>SUMINISTRO E INSTALACIÓN DE ENCHAPE PISO LINEA ECONOMICA ALFA Y/O CORONA O SIMILAR SUJETO A APROBACIÓN DE MUESTRAS</t>
  </si>
  <si>
    <t>ENCHAPE PARED BAÑO LINEA ECONOMICA ALFA Y/O CORONA O SIMILAR SUJETO A APROBACIÓN DE MUESTRAS</t>
  </si>
  <si>
    <t>SUMINSITRO E INSTALACIÓN ENCHAPE PISO BAÑO ANTIDESLIZANTE, LINEA ALFA O SIMILAR ECONOMICO SUJETO A APROBACIÓN DE MUESTRAS</t>
  </si>
  <si>
    <t>SUMINISTRO E INSTALACIÓN DE ENCHAPE PARED COCINA LINEA ECONOMICA SUJETA A APROBACIÓN DE MUESTRAS</t>
  </si>
  <si>
    <t>SUMINISTRO E INSTALACIÓN ALISTADO DE PISO</t>
  </si>
  <si>
    <t>SUMINISTRO E INSTALACIÓN DE PAÑETE IMPERMEABILIZADO INCLUYE FILOS Y DILATACIONES</t>
  </si>
  <si>
    <t>CARPINTERIA EN MADERA</t>
  </si>
  <si>
    <t>PUERTA ENTAMBORADA CON MARCO</t>
  </si>
  <si>
    <t>MUEBLE BAJO PARA COCINA 1,50</t>
  </si>
  <si>
    <t>INSTALACIONES ELECTRICAS</t>
  </si>
  <si>
    <t>UN</t>
  </si>
  <si>
    <t>TABLERO MONOFÁSICO DOS CIRCUITOS SIN TAPA</t>
  </si>
  <si>
    <t>SISTEMA DE PUESTA A TIERRA</t>
  </si>
  <si>
    <t>COSTO DIRECTO</t>
  </si>
  <si>
    <t>MEJORAMIENTO Y ADUCUACION SENEAMIENTO BASICO</t>
  </si>
  <si>
    <t>MEJORA MITO Y/O ADECUACIÓN ELECTRICO</t>
  </si>
  <si>
    <t>TOTAL COSTO DIRECTO</t>
  </si>
  <si>
    <t>IMPREVISTOS</t>
  </si>
  <si>
    <t>UTILIDAD</t>
  </si>
  <si>
    <t>IVA SOBRE UTILIDAD</t>
  </si>
  <si>
    <t>CANTIDAD</t>
  </si>
  <si>
    <t>VR. UNITARIO</t>
  </si>
  <si>
    <t>%</t>
  </si>
  <si>
    <t>1.00</t>
  </si>
  <si>
    <t>ACTIVIDADES  PRELIMINARES</t>
  </si>
  <si>
    <t>1.02</t>
  </si>
  <si>
    <t>1.03</t>
  </si>
  <si>
    <t>1.04</t>
  </si>
  <si>
    <t>Desmonte de cielo raso en cualquier material y estructura portante</t>
  </si>
  <si>
    <t>1.05</t>
  </si>
  <si>
    <t>Desmonte de lámparas Iluminación largas, Cuadradas, Redondas, Reflectores</t>
  </si>
  <si>
    <t>1.06</t>
  </si>
  <si>
    <t xml:space="preserve">Desmonte Puertas y Marcos </t>
  </si>
  <si>
    <t>1.07</t>
  </si>
  <si>
    <t>Desmonte de ventanas y Espejos</t>
  </si>
  <si>
    <t>1.08</t>
  </si>
  <si>
    <t>Desmonte de Grifería</t>
  </si>
  <si>
    <t>1.09</t>
  </si>
  <si>
    <t>1.10</t>
  </si>
  <si>
    <t>Regatas para instalación tuberías</t>
  </si>
  <si>
    <t>1.11</t>
  </si>
  <si>
    <t>Demolición de pañetes</t>
  </si>
  <si>
    <t>1.12</t>
  </si>
  <si>
    <t>Suministro e instalación de rejilla para sifones de piso de PVC 3x2"</t>
  </si>
  <si>
    <t>Cajas para registros incluye tapa de registro 20x20</t>
  </si>
  <si>
    <t>Desmonte y/o demolición de Muros en ladrillo o bloque</t>
  </si>
  <si>
    <t>Demolición de Enchape de Pared y/o Piso</t>
  </si>
  <si>
    <t>III. MANTENIMIENTO Y MEJORAMIENTO SANEAMIENTO BASICO</t>
  </si>
  <si>
    <t>M</t>
  </si>
  <si>
    <t>RELLENO CON MATERIAL SELECCIONADO DE LA EXCAVACIÓN: INCLUYE EXTENDIDA, NIVELACIÓN Y COMPACTACIÓN</t>
  </si>
  <si>
    <t>RELLENO CON GRAVILLA:  INCLUYE SUMINISTRO, TRANSPORTE, EXTENDIDA, NIVELACIÓN Y COMPACTACIÓN</t>
  </si>
  <si>
    <t>REDES PRINCIPALES - REDES AGUAS RESIDUALES / ALCANTARILLADO</t>
  </si>
  <si>
    <t>SISTEMA DE TRATAMIENTO DE AGUAS RESIDUALES (STAR)</t>
  </si>
  <si>
    <t>TOTAL MANTENIMIENTO ALOJAMIENTOS TEMPORALES</t>
  </si>
  <si>
    <t>TOTAL MANTENIMIENTO Y/O ADECUACION SANEAMIENTO BASICO</t>
  </si>
  <si>
    <t>SUMINISTRO, TRANSPORTE, INSTALACIÓN Y PUESTA EN OPERACIÓN DE CABLE ALUMINIO AISLADO PARA RED TRENZADA 2X2AWG+2AWG</t>
  </si>
  <si>
    <t>SUMINISTRO, TRANSPORTE, INSTALACIÓN Y PUESTA EN OPERACIÓN DE CABLE ALUMINIO AISLADO PARA RED TRENZADA 2X4/0AWG+4/0AWG</t>
  </si>
  <si>
    <t>SUMINISTRO, TRANSPORTE, INSTALACIÓN Y PUESTA EN OPERACIÓN DE CABLE ALUMINIO AISLADO 8AWG</t>
  </si>
  <si>
    <t>SUMINISTRO, TRANSPORTE, INSTALACIÓN Y PUESTA EN OPERACIÓN DE ESTRUCTURA BSN211P CONJUNTO BIFÁSICO SENCILLO NORMAL HORIZONTAL CORRIDO 13,2</t>
  </si>
  <si>
    <t>SUMINISTRO, TRANSPORTE, INSTALACIÓN Y PUESTA EN OPERACIÓN DE ESTRUCTURA BSN212P CONJUNTO BIFÁSICO SENCILLO NORMAL HORIZONTAL ÁNGULO 13,2 Kv</t>
  </si>
  <si>
    <t>SUMINISTRO, TRANSPORTE, INSTALACIÓN Y PUESTA EN OPERACIÓN DE ESTRUCTURA BSN213PC CONJUNTO BIFÁSICO SENCILLO NORMAL HORIZONTAL RETENCIÓN 13,2 Kv</t>
  </si>
  <si>
    <t>SUMINISTRO, TRANSPORTE, INSTALACIÓN Y PUESTA EN OPERACIÓN DE ESTRUCTURA BSN215C CONJUNTO BIFÁSICO SENCILLO NORMAL HORIZONTAL TERMINAL 13,2 Kv</t>
  </si>
  <si>
    <t>SUMINISTRO, TRANSPORTE, INSTALACIÓN Y PUESTA EN OPERACIÓN DE ESTRUCTURA BT01 CONJUNTO RED BT CON PERCHA TRENZADA CORRIDO</t>
  </si>
  <si>
    <t>SUMINISTRO, TRANSPORTE, INSTALACIÓN Y PUESTA EN OPERACIÓN DE ESTRUCTURA BT02 CONJUNTO RED BT CON PERCHA TRENZADA RETENCIÓN</t>
  </si>
  <si>
    <t>SUMINISTRO, TRANSPORTE, INSTALACIÓN Y PUESTA EN OPERACIÓN DE ESTRUCTURA BT03 CONJUNTO RED BT CON PERCHA TRENZADA TERMINAL</t>
  </si>
  <si>
    <t>SUMINISTRO, TRANSPORTE, INSTALACIÓN Y PUESTA EN OPERACIÓN DE ESTRUCTURA BT04 CONJUNTO RED BT CON GRAPA DE SUSPENSION RED TRENZADA CORRIDO</t>
  </si>
  <si>
    <t>SUMINISTRO, TRANSPORTE, INSTALACIÓN Y PUESTA EN OPERACIÓN DE ESTRUCTURA BT06 CONJUNTO RED DE BAJA TENSIÓN CON GRAPA RETENCIÓN TRENZADA TERMINAL</t>
  </si>
  <si>
    <t>SUMINISTRO, TRANSPORTE, INSTALACIÓN Y PUESTA EN OPERACIÓN DE ESTRUCTURA BT09 CONJUNTO CAJA DERIVACIÓN EN POSTE</t>
  </si>
  <si>
    <t>SUMINISTRO, TRANSPORTE, INSTALACIÓN Y PUESTA EN OPERACIÓN DE ESTRUCTURA RTD1 CONJUNTO BT RETENIDA DIRECTA EN BAJA TENSIÓN</t>
  </si>
  <si>
    <t>SUMINISTRO, TRANSPORTE, INSTALACIÓN Y PUESTA EN OPERACIÓN DE ESTRUCTURA RTD2 CONJUNTO RETENIDA DIRECTA A TIERRA EN MEDIA TENSIÓN</t>
  </si>
  <si>
    <t>SUMINISTRO, TRANSPORTE, INSTALACIÓN Y PUESTA EN OPERACIÓN DE POSTE DE 9m 510KG.   INCLUYE CIMENTACIÓN.</t>
  </si>
  <si>
    <t>SUMINISTRO, TRANSPORTE, INSTALACIÓN Y PUESTA EN OPERACIÓN DE POSTE DE 9m 750KG.   INCLUYE CIMENTACIÓN.</t>
  </si>
  <si>
    <t>SUMINISTRO, TRANSPORTE, INSTALACIÓN Y PUESTA EN OPERACIÓN DE POSTE DE 12m 1050KG.  INCLUYE CIMENTACIÓN.</t>
  </si>
  <si>
    <t>TRASLADO DE POSTES 9m</t>
  </si>
  <si>
    <t>DESMONTAJE LUMINARIA 100 W EXISTENTE</t>
  </si>
  <si>
    <t>DESMONTE DE ESTRUCTURA BT01 CONJUNTO RED BT CON PERCHA TRENZADA CORRIDO</t>
  </si>
  <si>
    <t>DESMONTE DE ESTRUCTURA BT02 CONJUNTO RED BT CON PERCHA TRENZADA RETENCIÓN</t>
  </si>
  <si>
    <t>DESMONTE DE ESTRUCTURA BT03 CONJUNTO RED BT CON PERCHA TRENZADA TERMINAL</t>
  </si>
  <si>
    <t>DESMONTE DE ESTRUCTURA BT10 CONJUNTO CAJA DERIVACIÓN EN MEDIO VANO-BT</t>
  </si>
  <si>
    <t>DESMONTE Y REUBICACIÓN DE ESTRUCTURA CTB21 CONJUNTO CENTRO DE TRANSFORMACIÓN BIFÁSICO MT HORIZONTAL</t>
  </si>
  <si>
    <t>SUMINISTRO, TRANSPORTE, INSTALACIÓN Y PUESTA EN OPERACIÓN DE PUESTA A TIERRA PARA TRANSFORMADOR DE DISTRIBUCIÓN</t>
  </si>
  <si>
    <t>SUMINISTRO, TRANSPORTE, INSTALACIÓN Y PUESTA EN OPERACIÓN DE PUESTA A TIERRA PARA CONEXIÓN DE NEUTRO EN FINAL DE CIRCUITO</t>
  </si>
  <si>
    <t>SUMINISTRO, TRANSPORTE, INSTALACIÓN Y PUESTA EN OPERACIÓN DE CABLE ACSR 1/0 AWG PARA LÍNEA AÉREA DE MEDIA TENSIÓN</t>
  </si>
  <si>
    <t>TOTAL MANTENIMIENTO Y/O MEJORAMIENTO COMPONENTE ELECTRICO</t>
  </si>
  <si>
    <t>EXCAVACION MATERIAL COMÚN DE LA EXPLANACIÓN Y CANALES</t>
  </si>
  <si>
    <t>MEJORAMIENTO DE LA SUBRASANTE CON ADICIÓN DE MATERIALES</t>
  </si>
  <si>
    <t>DISEÑO, SUMINISTRO, TRANSPORTE DE ACOMETIDA ELECTRICA PARA PTAR Y SISTEMA DE ILUMINACIÓN EXTERNA Y DISTRIBUCIÓN INTERNA ALOJAMIENTOS TEMPORALES</t>
  </si>
  <si>
    <t>COSTO DIRECTO  DE OBRA (CD)</t>
  </si>
  <si>
    <t>TERMINO  DE EJECUCIÓN DE OBRA ( MESES )</t>
  </si>
  <si>
    <t>FACTOR PRESTACIONAL PERSONAL</t>
  </si>
  <si>
    <t>A. ADMINISTRACIÓN</t>
  </si>
  <si>
    <t xml:space="preserve">DESCRIPCION DEL CARGO </t>
  </si>
  <si>
    <t>DEDICACIÓN MES</t>
  </si>
  <si>
    <t xml:space="preserve">SALARIO MENSUAL </t>
  </si>
  <si>
    <t>FACTOR PRESTACIONAL</t>
  </si>
  <si>
    <t>PLAZO CONSTRUCCION</t>
  </si>
  <si>
    <t>CANTIDAD DE PERSONAL / DEDICACION/SALARIO / PLAZO/FACTOR PRESTACIONAL</t>
  </si>
  <si>
    <t>A</t>
  </si>
  <si>
    <t>C</t>
  </si>
  <si>
    <t>D</t>
  </si>
  <si>
    <t>E</t>
  </si>
  <si>
    <t>F = A * B * C * D * E</t>
  </si>
  <si>
    <t xml:space="preserve">1.1 PERSONAL PROFESIONAL Y ESPECIALISTAS </t>
  </si>
  <si>
    <t>Director de Obra</t>
  </si>
  <si>
    <t>Residente técnico de proyecto</t>
  </si>
  <si>
    <t>Especialista en estructuras</t>
  </si>
  <si>
    <t>Especialista Hidráulico e Hidrosanitario</t>
  </si>
  <si>
    <t>Especialista Eléctrico</t>
  </si>
  <si>
    <t>Gestor(a) Social</t>
  </si>
  <si>
    <t>Profesional SISOMA</t>
  </si>
  <si>
    <t>Comision Topográfica</t>
  </si>
  <si>
    <t>1.2 PERSONAL TÉCNICO Y PERSONAL AUXILIAR TÉCNICO</t>
  </si>
  <si>
    <t>Maestro General</t>
  </si>
  <si>
    <t>Celador armado (24 h por 30 días divididos en 3 turnos de 8 h diarias, incluye prestaciones sociales, horas extras y todas las  prestaciones de ley, incluye  I.V.A, administración y servicios. según Circular externa 20231300001105 del 30 de diciembre de 2023) celaduría para tres turnos)</t>
  </si>
  <si>
    <t>1.3 PERSONAL ADMINISTRATIVO</t>
  </si>
  <si>
    <t>Administrador</t>
  </si>
  <si>
    <t>Contador</t>
  </si>
  <si>
    <t>Secretaria</t>
  </si>
  <si>
    <t>Mensajero</t>
  </si>
  <si>
    <t>SUBTOTAL COSTOS  DE PERSONAL</t>
  </si>
  <si>
    <t xml:space="preserve">2. GASTOS OPERACIONALES </t>
  </si>
  <si>
    <t>CAMPAMENTO</t>
  </si>
  <si>
    <t>DESCRIPCION</t>
  </si>
  <si>
    <t>AREA (M2)</t>
  </si>
  <si>
    <t>COSTO MES</t>
  </si>
  <si>
    <t>VALOR ($)</t>
  </si>
  <si>
    <t>Campamento oficina para personal y atención al público, incluye servicios públicos provisionales</t>
  </si>
  <si>
    <t>Campamento de obra para depósito de materiales, equipos, personal, exclusivo para obra, incluye servicios públicos provisionales</t>
  </si>
  <si>
    <t>OTROS GASTOS</t>
  </si>
  <si>
    <t>DURACION MESES</t>
  </si>
  <si>
    <t>Suministro y consumo de servicios Publicos durante la ejecucion del proyecto</t>
  </si>
  <si>
    <t>Mantenimientos, Equipos, Herramienta</t>
  </si>
  <si>
    <t>Registro Fotografico, Videos, Informes</t>
  </si>
  <si>
    <t>Registro y elaboracion planos record</t>
  </si>
  <si>
    <t>Elaboracion Manuales operación y mantenimiento</t>
  </si>
  <si>
    <t>Gastos de mobiliario, papelería, fotocopias, etc</t>
  </si>
  <si>
    <t>Sotfware/Hardware para obra</t>
  </si>
  <si>
    <t>SUBTOTAL GASTOS OPERACIONALES MENSUALES</t>
  </si>
  <si>
    <t>TOTAL COSTOS PERSONAL + GASTOS OPERACIONALES POR EL TÉRMINO DE EJECUCIÓN</t>
  </si>
  <si>
    <t>TOTAL COSTOS PERSONAL + GASTOS OPERACIONALES POR EL TÉRMINO DE EJECUCIÓN EN PORCENTAJE DEL COSTO DIRECTO</t>
  </si>
  <si>
    <t>3. IMPUESTOS Y GARANTÍAS</t>
  </si>
  <si>
    <t>VR. BASE</t>
  </si>
  <si>
    <t>SUBTOTAL IMPUESTOS</t>
  </si>
  <si>
    <t>3.2 GARANTIAS</t>
  </si>
  <si>
    <t>% ASEGURADO</t>
  </si>
  <si>
    <t>VR. ASEGURADO</t>
  </si>
  <si>
    <t>VALOR TOTAL ($)</t>
  </si>
  <si>
    <t>G.UNICA</t>
  </si>
  <si>
    <t>CUMPLIMIENTO</t>
  </si>
  <si>
    <t>CALIDAD DE BIENES</t>
  </si>
  <si>
    <t>SALARIOS Y PRESTACIONES SOCIALES</t>
  </si>
  <si>
    <t>ESTABILIDAD Y CALIDAD DE LA OBRA</t>
  </si>
  <si>
    <t>RESPONSABILIDAD CIVIL EXTRACONTRACTUAL</t>
  </si>
  <si>
    <t>SUBTOTAL GARANTÍAS</t>
  </si>
  <si>
    <t>TOTAL IMPUESTOS Y GARANTÍAS</t>
  </si>
  <si>
    <t>TOTAL IMPUESTOS Y GARANTÍAS EN PORCENTAJE DEL COSTO DIRECTO</t>
  </si>
  <si>
    <t>P. PROGRAMA DE IMPLEMENTACION DEL PLAN DE GESTION INTEGRAL DE OBRA (PGIO) O PAGA</t>
  </si>
  <si>
    <t>UNIDAD</t>
  </si>
  <si>
    <t>1. IMPLEMENTACIÓN PGIO - EJE S&amp;SO 
(El contratista de obra debera estructurar y validar los parametros que estime necesario para la ejecución y cumplimiento del Eje S&amp;SO)</t>
  </si>
  <si>
    <t>Kit Elementos de protección</t>
  </si>
  <si>
    <t>El kit incluye: elementos de protección personal básicos por persona - personal operativo de los frentes de obra (incluye casco de seguridad, guantes de carnaza o guantes de caucho)</t>
  </si>
  <si>
    <t>Kit de Emergencias</t>
  </si>
  <si>
    <t>El Kit incluye: extintor de 10 lbs (señalización en acrílico de 22 cm x 15 de extintor), camilla rígida, reflectivos y botiquín con elementos necesarios)</t>
  </si>
  <si>
    <t>Kit para trabajos en alturas</t>
  </si>
  <si>
    <t>El Kit Incluye: Arnes, Barbuquejo para el casco de dotación, eslinga, linea de vida, punto de anclaje fijo.</t>
  </si>
  <si>
    <t>Kit para trabajos con soldadura</t>
  </si>
  <si>
    <t>Careta para soldar fabricada en material termoplástico portavidrio levantable - guantes - overol especial.</t>
  </si>
  <si>
    <t>Kit señalización SST</t>
  </si>
  <si>
    <t>El kit incluye: señal de 15 x 15 cm - uso de EPP, sustancias peligrosas, ruta de evacuación, punto de encuentro, baños.</t>
  </si>
  <si>
    <t>Examen médico ocupacional de ingreso y egreso</t>
  </si>
  <si>
    <t>Examen de ingreso y egreso que incluye: agudeza visual, talla y peso, tensión arterial, serología para todo el personal excepto personal de trabajo en alturas.</t>
  </si>
  <si>
    <t>Examen médico ocupacional + examen para ingreso trabajos en alturas</t>
  </si>
  <si>
    <t>Examen de ingreso y egreso que incluye: agudeza visual, talla y peso, tensión arterial, serologia  + hemograma, colesterol total y triglicéridos y glicemia en ayunas.</t>
  </si>
  <si>
    <t>Generación de informes, impresión de información, adquisición de información, capacitaciones y mantenimiento del plan de implementación de PGIO eje de segurIdad industrial y salud ocupacional.</t>
  </si>
  <si>
    <t>MS</t>
  </si>
  <si>
    <t>TOTAL IMPLEMENTACIÓN PGIO - EJE S&amp;SO POR EL TÉRMINO DE EJECUCIÓN</t>
  </si>
  <si>
    <t>TOTAL IMPLEMENTACIÓN PGIO - EJE S&amp;SO POR EL TÉRMINO DE EJECUCIÓN EN PORCENTAJE DEL COSTO DIRECTO</t>
  </si>
  <si>
    <t>2. IMPLEMENTACION PGIO - EJE AMBIENTAL
(El contratista de obra debera estructurar y validar los parametros que estime necesario para la ejecución y cumplimiento del Eje Ambiental)</t>
  </si>
  <si>
    <t>Kit señalización Ambiental</t>
  </si>
  <si>
    <t>El kit incluye: señal de 15 x 15 cm - reciclable, señal de 15 x15 cm- orgánico, señal de 15 x 15 cm - sustancias peligrosas.</t>
  </si>
  <si>
    <t>Kit para desperdicios sólidos</t>
  </si>
  <si>
    <t>Incluye tres (3) canecas para de 65 litros, compuesta de dos piezas (tapa y contenedor) resistente a la interperie, de facil limpieza y cargue, en polietileno de alta densidad, redonda - bolsas para basura color negra (24 mensuales), rojo (4 mensuales) y verde (4 mensuales) de material plástico de alta densidad, calibre de 2", de 65 x 85 cm-</t>
  </si>
  <si>
    <t>Lavado de Herramientas</t>
  </si>
  <si>
    <t>Caneca para lavado de herramientas con capacidad para 55 galones, redonda, con tapa, material; polietileno. Irrompible, alta densidad, resistente a carga estática, resistente a la exposición a la intemperie. Color: de acuerdo con la disponibilidad con la que se cuente.</t>
  </si>
  <si>
    <t>Cubrimiento de Materiales Granulares</t>
  </si>
  <si>
    <t>Cubrimiento de materiales granulares (bases, subbase, arena, con plástico calibre 6 de 3 m de ancho x 10m de longitud para 30m2 por frente de obra.</t>
  </si>
  <si>
    <t>Cubrimiento de escombros</t>
  </si>
  <si>
    <t>Cubrimiento de escombros tela verde para cerramiento de 2,10m de ancho x 15 de longitud para 30m2 por frente de obra.</t>
  </si>
  <si>
    <t>Alquiler baño portatil</t>
  </si>
  <si>
    <t>Suministro de baño portatil</t>
  </si>
  <si>
    <t>Kit aseo Infraestructura</t>
  </si>
  <si>
    <t>El kit consta de pala con mango, carretilla (tipo boggy con llanta neumatica), como mínimo de H:45cm, balde plástico de 25 lt, cepillo de casquillo de 37 x 7</t>
  </si>
  <si>
    <t>Brigada de aseo</t>
  </si>
  <si>
    <t>Suministro de brigada de aseo necesaria para la implementacion y mantenimiento del PGIO. Incluye el factor prestacional</t>
  </si>
  <si>
    <t>Kit de derrames pequeños</t>
  </si>
  <si>
    <t>El kit consta de pala con mango, balde plástico de 25 lt, bolsa roja de calibre, guantes, estopa y aserrín</t>
  </si>
  <si>
    <t>Generación de informes, impresión de información, adquisición de información, capacitaciones y mantenimiento del plan de implementación de PGIO eje ambiental.</t>
  </si>
  <si>
    <t>TOTAL IMPLEMETACIÓN PGIO - EJE AMBIENTAL POR EL TÉRMINO DE EJECUCIÓN</t>
  </si>
  <si>
    <t>TOTAL IMPLEMETACIÓN PGIO - EJE AMBIENTAL POR EL TÉRMINO DE EJECUCIÓN EN PORCENTAJE DEL COSTO DIRECTO</t>
  </si>
  <si>
    <t>3. IMPLEMENTACION PGIO - EJE CALIDAD 
(El contratista de obra debera estructurar y validar los parametros que estime necesario para la ejecución y cumplimiento del Eje Calidad)</t>
  </si>
  <si>
    <t>Diseño de mezclas de concreto hidráulico. Resistencia específica (Revisar según la especificación técnica que le aplique).</t>
  </si>
  <si>
    <t>Diseño de mezclas de mortero (incluye premuestreo y ensayos de laboratorio)</t>
  </si>
  <si>
    <t>Ensayo de compresión sobre cilindros o núcleos</t>
  </si>
  <si>
    <t>Compactación Proctor Modificado</t>
  </si>
  <si>
    <t>Generación de informes, impresión de información, adquisición de información, capacitaciones y mantenimiento del plan de implementación de PGIO eje de calidad.</t>
  </si>
  <si>
    <t>P. PROGRAMA DE IMPLEMENTACION DEL PLAN DE GESTION INTEGRAL DE OBRA (PGIO) (1 + 2 + 3)</t>
  </si>
  <si>
    <t>mes</t>
  </si>
  <si>
    <t>PERSONAL</t>
  </si>
  <si>
    <t>DEDICACIÓN</t>
  </si>
  <si>
    <t>PROFESIÓN</t>
  </si>
  <si>
    <t>GENERAL</t>
  </si>
  <si>
    <t>ESPECIFICA</t>
  </si>
  <si>
    <t>PONDERABLE</t>
  </si>
  <si>
    <t>DIRECTOR DE OBRA</t>
  </si>
  <si>
    <t>PERSONAL MINIMO REQUERIDO</t>
  </si>
  <si>
    <t>INGENIERO CIVIL O ARQUITECTO</t>
  </si>
  <si>
    <t>CON 8 AÑOS EN EXPERIENCIA GENERAL EN EJERCICIO DE SU PROFESIÓN</t>
  </si>
  <si>
    <t>3 AÑOS DE EXPERIENCIA EN MANTENIMIENTO Y/O ADECUACIÓN Y/O MEJORAMIENTO Y/O AMPLICACIÓN DE VIVIENDA</t>
  </si>
  <si>
    <t>ESPECIALISTA EN GERENCIA DE PROYECTOS (10) PUNTOS</t>
  </si>
  <si>
    <t>RESIDENTE TECNICO DE PROYECTO</t>
  </si>
  <si>
    <t>CON 5 AÑOS EN EXPERIENCIA GENERAL EN EJERCICIO DE SU PROFESIÓN</t>
  </si>
  <si>
    <t>1 AÑOS DE EXPERIENCIA EN MANTENIMIENTO Y/O ADECUACIÓN Y/O MEJORAMIENTO Y/O AMPLICACIÓN DE VIVIENDA</t>
  </si>
  <si>
    <t>ESPECIALISTA EN ESTRUCTURAS</t>
  </si>
  <si>
    <t>INGENIERO CIVIL ESPACIALISTA EN ESTRUCTURAS</t>
  </si>
  <si>
    <t>CON 2 AÑOS EN EXPERIENCIA GENERAL EN EJERCICIO DE SU PROFESIÓN</t>
  </si>
  <si>
    <t>ESPECIALISTA HIDRAULICO E HIDROSANITARIO</t>
  </si>
  <si>
    <t>INGENIERO CIVIL ESPECIALISTA EN HIDRAULICA O INGENIERO SANITARIO</t>
  </si>
  <si>
    <t>ESPECIALISTA ELECTRICO</t>
  </si>
  <si>
    <t>INGENIERO ELECTRICO</t>
  </si>
  <si>
    <t>GESTOR SOCIAL</t>
  </si>
  <si>
    <t>PROFESIONAL EN HUMANIDADES, O SOCIOLOGO O ANTROPOLOGO O TRABAJADOR SOCIAL</t>
  </si>
  <si>
    <t xml:space="preserve">1 AÑOS DE EXPERIENCIA EN MANTENIMIENTO Y/O ADECUACIÓN Y/O MEJORAMIENTO Y/O AMPLICACIÓN DE VIVIENDA </t>
  </si>
  <si>
    <t>PROFESIONAL SISOMA</t>
  </si>
  <si>
    <t>INGENIERO O TECNOLOGO SST CON ENFASIS AMBIENTAL</t>
  </si>
  <si>
    <t>TOPOGRAFO</t>
  </si>
  <si>
    <t>CON 3 AÑOS EN EXPERIENCIA GENERAL EN EJERCICIO DE SU PROFESIÓN</t>
  </si>
  <si>
    <t>MAESTRO GENERAL</t>
  </si>
  <si>
    <t>TECNOLOGO O TECNICO EN CONSTRUCCIONES</t>
  </si>
  <si>
    <t>ADMINISTRADOR</t>
  </si>
  <si>
    <t>ADMINISTRADOR DE EMPRESAS</t>
  </si>
  <si>
    <t>NO APLICA</t>
  </si>
  <si>
    <t>2,5 PUNTOS</t>
  </si>
  <si>
    <t>CONTADOR</t>
  </si>
  <si>
    <t>CONTADOR DE EMPRESAS</t>
  </si>
  <si>
    <t>SECRETARIA</t>
  </si>
  <si>
    <t>AUXILIAR</t>
  </si>
  <si>
    <t>2.5 PUNTOS</t>
  </si>
  <si>
    <t>MENSAJERO</t>
  </si>
  <si>
    <t>BACHILLER</t>
  </si>
  <si>
    <t>CON 1 AÑOS EN EXPERIENCIA GENERAL EN EJERCICIO DE SU OFICIO</t>
  </si>
  <si>
    <t>I. CONSTRUCCIÓN ALOJAMIENTO TEMPORAL</t>
  </si>
  <si>
    <t xml:space="preserve"> SALARIO</t>
  </si>
  <si>
    <t>AUXILIO TRANSPORTE</t>
  </si>
  <si>
    <t>PENSIÓN</t>
  </si>
  <si>
    <t>CAJA</t>
  </si>
  <si>
    <t>ARL</t>
  </si>
  <si>
    <t>PRIMA</t>
  </si>
  <si>
    <t>CESANTIA</t>
  </si>
  <si>
    <t>INT. DE CESANTIA</t>
  </si>
  <si>
    <t>VACACIONES</t>
  </si>
  <si>
    <t>SUMA</t>
  </si>
  <si>
    <t>SALIDA PARA  TOMACORRIENTE DOBLE CON POLO A TIERRA MONOFASICA 20 A, INCLUYE  TAMBIEN  CABLE 3X12 AWG THWN CU,  TUBO PVC 3/4", CAJA TIPO RAWELT, CONECTORES TIPO RESORTE, TERMINALES Y DEMAS ACCESORIOS. (1 METRO)</t>
  </si>
  <si>
    <t>SALIDA PARA INTERRUPTOR SENCILLO POLO A TIERRA MONOFASICA 15 A, INCLUYE  APARATO, TAMBIEN  CABLE 3X12 AWG THWN CU,  TUBO PVC 3/4", CAJA TIPO RAWELT, CONECTORES TIPO RESORTE, TERMINALES Y DEMAS ACCESORIOS. (1 METRO).</t>
  </si>
  <si>
    <t xml:space="preserve">SALIDA PARA  TOMACORRIENTE TIPO GFCI DOBLE CON POLO A TIERRA MONOFASICA 15 A, INCLUYE  APARATO, TAMBIEN  CABLE 3X12 AWG THWN CU,  TUBO PVC 3/4", CAJA TIPO RAWELT, CONECTORES TIPO RESORTE, TERMINALES Y DEMAS ACCESORIOS. (1 METRO). </t>
  </si>
  <si>
    <t>SALIDA PARA LUMINARIA O BOMBILLOENTUBOCONDUITEMTDE3/4",ENCONDUCTORESDECOBRE3No.12TIPOPE-HF-FR-LS-CT. INCLUYE SOPORTES, CAJAS (CON TAPA) Y ACCESORIOS NECESARIOS PARA COMPLETAR LA SALIDA.</t>
  </si>
  <si>
    <t>II. MANTENIMIENTO DE ALOJAMIENTO TEMPORAL</t>
  </si>
  <si>
    <t>Desmonte de estructura metálica y cubierta en cualquier material incluye retiro y disposición final</t>
  </si>
  <si>
    <t>IV. MANTENIMIENTO  Y/O MEJORAMIENTO DE COMPONENTE ELECTRICO</t>
  </si>
  <si>
    <t>MONTAJE LUMINARIA 100 W INCLUYE LA LUMINARIA</t>
  </si>
  <si>
    <t>CUBIERTA</t>
  </si>
  <si>
    <t>Suministro e Instalación de Cubierta en TEJA FIBROCEMENTO CON SOPORTE METALICO</t>
  </si>
  <si>
    <t>SUMINISTRO, TRANSPORTE E INSTALACIÓN DE APARATOS SANITARIOS COMBO ACUA PLUS ULTRA PARA ALOJAMIENTO TEMPORAL NUEVO: SANITARIO, LAVAMANOS, ACCESORIOS. INCLUYE GRIFERÍA PARA DUCHA SENCILLA SEVILLA CROMO O SIMILAR.</t>
  </si>
  <si>
    <t>SUMINISTRO, TRANSPORTE E INSTALACIÓN DE LAVADERO EN GRANITO 80X60X60, INCLUYE LLAVE DE GRIFO, SIFÓN Y TODO LO NECESARIO PARA SU CORRECTO FUNCIONAMIENTO.  INCLUYE SIFON DE SALIDA</t>
  </si>
  <si>
    <t>SUMINISTRO, TRANSPORTE E INSTALACIÓN DE MESÓN ACERO INOXIDABLE CON LAVAPLATOS Y ESTUFA 4 PUESTOS Y MAMPOSTERÍA DE SOPORTE MÁXIMO 2 M2</t>
  </si>
  <si>
    <t xml:space="preserve">4.4	PUNTO HIDRÁULICO O PUNTO DE ABASTECIMIENTO DE AGUA POTABLE DE 1/2" A 1" PVCP RDE 21. INCLUYE SUMINISTRO, TRANSPORTE Y CONSTRUCCIÓN. INCLUYE TUBERÍAS Y ACCESORIOS EN PVC PARA AGUA POTABLE CON 1.5 m DE TUBERÍA SALIENDO PARA CONEXIONES. INCLUYE PRUEBAS DE FUNCIONAMIENTO Y PUESTA EN MARCHA. </t>
  </si>
  <si>
    <t>SUMINISTRO, TRANSPORTE E INSTALACIÓN TUBERÍA PVCP RDE 21 1/2" EN RED DE DISTRIBUCIÓN INTERNA ALOJAMIENTO Y HASTA CONEXIÓN CON COLLARÍN DE DERIVACIÓN DE LA RED PRINCIPAL. INCLUYE ACCESORIOS DE CONEXIÓN DE TUBERÍAS Y TAPONES. INCLUYE REGATA POR MURO. INCLUYE PRUEBAS DE FUNCIONAMIENTO Y PUESTA EN MARCHA</t>
  </si>
  <si>
    <t>SUMINISTRO, TRANSPORTE E INSTALACIÓN TUBERÍA PVCP RDE 21 1/2" EN RED DE DISTRIBUCIÓN INTERNA ALOJAMIENTO Y HASTA CONEXIÓN A LA ACOMETICA DE LA RED PRINCIPAL. INCLUYE ACCESORIOS DE CONEXIÓN DE TUBERÍAS Y TAPONES. INCLUYE REGATA POR MURO. INCLUYE PRUEBAS DE FUNCIONAMIENTO Y PUESTA EN MARCHA.</t>
  </si>
  <si>
    <t>SUMINISTRO, TRANSPORTE E INSTALACIÓN DE VÁLVULA DE BOLA DE 1/2" RED PRESIÓN INTERNAS ALOJAMIENTO. INCLUYE ACCESORIOS DE CONEXIONES, CAJA PARA VÁLVULA. INCLUYE PRUEBAS DE FUNCIONAMIENTO Y PUESTA EN MARCHA</t>
  </si>
  <si>
    <t>CONSTRUCCIÓN DE ACOMETIDA. INCLUYE SUMINISTRO, TRANSPORTE E INSTALACIÓN DE REGISTRO DE VALVULA DE CORTE DE 1/2" PEAD.  INCLUYE MANGUERA PEAD 1/2" REGISTRO Y COLLARÍN A RED PRINCIPAL DE 2”. INCLUYE CAJA PLASTICA. INCLUYE PRUEBAS DE FUNCIONAMIENTO Y PUESTA EN MARCHA.</t>
  </si>
  <si>
    <t>SUMINISTRO, TRANSPORTE, INSTALACIÓN Y ACCESORIOS PARA TANQUE DE AGUA DE RESERVA DE 500L PARA ALOJAMIENTOS NUEVOS. SE ESTIMA 1 POR ALOJAMIENTO TEMPORAL NUEVO. INCLUYE PRUEBAS DE FUNCIONAMIENTO Y PUESTA EN MARCHA. INCLUYE PLATAFORMA SENCILLA ELEVADA DE 2.5, TAPA Y FLOTADOR PARA LLENADO CONSTANTE</t>
  </si>
  <si>
    <t>CONSTRUCCIÓN DE PUNTOS SANITARIOS O PUNTOS DE DESAGÜE DE AGUA RESIDUAL DE 2" A 4". INCLUYE SUMINISTRO, TRANSPORTE Y CONSTRUCCIÓN. INCLUYE TUBERÍAS Y ACCESORIOS EN PVC SANITARIA CON 1.0 m DE TUBERÍA SALIENDO DEL PUNTO PARA CONEXIONES DE APARATOS SANITARIOS Y DESAGÜES. INCLUYE PRUEBAS DE FUNCIONAMIENTO Y PUESTA EN MARCHA. SE ESTIMAN 6 POR ALOJAMIENTO TEMPORAL</t>
  </si>
  <si>
    <t>4.10	CONSTRUCCIÓN DE CAJA DE INSPECCIÓN DE DIMENSIONES 0.60 x 0.60 m HASTA 1.20 m. EN LADRILLO Y CONCRETO. INCLUYE SUMINISTRO, TRANSPORTE Y CONSTRUCCIÓN. INCLUYE TAPA Y MARCO, GEOTEXTIL, MALLA ELECTROSOLDADA, GRAVILLA BAJO PLACA, CONCRETO DE 3000 PSI, PAÑETE IMPERMEABILIZADO. INCLUYE PRUEBAS DE FUNCIONAMIENTO Y PUESTA EN MARCHA. INCLUYE MANUAL DE LIMPIEZA Y MANTENIMIENTO</t>
  </si>
  <si>
    <t>SUMINISTRO, TRANSPORTE E INSTALACIÓN KIT SILLA YEE. INCLUYE DIMENSIONES 200 X 160 Y 160 X 110 PARA CONEXIONES A LA RED PRINCIPAL</t>
  </si>
  <si>
    <t>SUMINISTRO, TRANSPORTE E INSTALACIÓN TUBERÍA PVC DE 2" A 4" SANITARIA EN ACOMETIDA Y RED DE DISTRIBUCIÓN INTERNA DEL ALOJAMIENTO TEMPORAL EXISTENTE HASTA LA CAJA DE INSPECCIÓN. INCLUYE ACCESORIOS DE CONEXIÓN DE TUBERÍAS, SIFONES Y TAPONES. INCLUYE PRUEBAS DE FUNCIONAMIENTO Y PUESTA EN MARCHA</t>
  </si>
  <si>
    <t>CIERRE DE LETRINAS O POZOS SÉPTICOS EXISTENTES. INCLUYE DEMOLICIÓN DE TAPAS, APLICACIÓN DE BACTERIAS BIODIGESTORES BIOLÓGICOS Y CAL VIVA. LLENADO Y CONFORMACIÓN HASTA NIVEL DEL TERRENO. SUMINISTRO, TRANSPORTE E INSTALACIÓN</t>
  </si>
  <si>
    <t>MEJORAMIENTO PLANTA DE TRATAMIENTO DE AGUA POTABLE (PTAP)</t>
  </si>
  <si>
    <t>EXCAVACIONES VARIAS PARA REDES EN MATERIAL COMÚN</t>
  </si>
  <si>
    <t>SUMINISTRO, TRANSPORTE E INSTALACIÓN TUBERÍA PVCP RDE 21 2" PARA RED PRINCIPAL. INCLUYE ACCESORIOS DE CONEXIÓN DE TUBERÍAS. INCLUYE PRUEBAS DE FUNCIONAMIENTO Y PUESTA EN MARCHA.</t>
  </si>
  <si>
    <t>RELLENO RECEBO:  INCLUYE SUMINISTRO, TRANSPORTE, EXTENDIDA, NIVELACIÓN Y COMPACTACIÓN</t>
  </si>
  <si>
    <t>SUMINISTRO, TRANSPORTE E INSTALACIÓN DE VÁLVULA MENOR TIPO DE BOLA DE 2" EN PVCP.  INCLUYE ACCESORIOS DE CONEXIÓN DE TUBERÍAS. INCLUYE PRUEBAS DE FUNCIONAMIENTO Y PUESTA EN MARCHA.</t>
  </si>
  <si>
    <t>SUMINISTRO, TRANSPORTE E INSTALACIÓN DE VÁLVULA DE PURGA TIPO DE BOLA DE 2" EN PVCP.  INCLUYE ACCESORIOS DE CONEXIÓN DE TUBERÍAS. INCLUYE PRUEBAS DE FUNCIONAMIENTO Y PUESTA EN MARCHA.</t>
  </si>
  <si>
    <t>SUMINISTRO, TRANSPORTE E INSTALACIÓN DE VÁLVULA VENTOSA DOBLE EFECTO PARA TUBERÍA DE 2".  INCLUYE ACCESORIOS DE CONEXIÓN A LA TUBERÍA. INCLUYE PRUEBAS DE FUNCIONAMIENTO Y PUESTA EN MARCHA.</t>
  </si>
  <si>
    <t xml:space="preserve">SUMINISTRO, TRANSPORTE E INSTALACIÓN TUBERÍA ALCANTARILLADO 6". INCLUYE ACCESORIOS DE CONEXIÓN DE TUBERÍAS. INCLUYE PRUEBAS DE FUNCIONAMIENTO Y PUESTA EN MARCHA. </t>
  </si>
  <si>
    <t xml:space="preserve">SUMINISTRO, TRANSPORTE E INSTALACIÓN TUBERÍA ALCANTARILLADO 8" NOVAFORT. INCLUYE ACCESORIOS DE CONEXIÓN DE TUBERÍAS. INCLUYE PRUEBAS DE FUNCIONAMIENTO Y PUESTA EN MARCHA. </t>
  </si>
  <si>
    <t xml:space="preserve">CAJA DE ENTRADA 100x100cm hasta 1.5 m. INCLUYE EXCAVACIÓN. INCLUYE TAPA EN CONCRETO Y REJA REMOVIBLE DE 1cm DE ABERTURA COMO SISTEMA DE CRIBADO DE RESIDUOS DESECHABLES. INCLUYE SUMINISTRO, TRANSPORTE Y CONSTRUCCIÓN. INCLUYE MANUAL DE LIMPIEZA Y MANTENIMIENTO. </t>
  </si>
  <si>
    <t xml:space="preserve"> SUMINISTRO, TRANSPORTE E INSTALACIÓN DEL SISTEMA SÉPTICO INTEGRADO COMPACTO: POZO SÉPTICO + FILTRO ANAEROBIO DE FLUJO ASCENDENTE (FAFA) 40.000 Litros. INCLUYE EXCAVACIÓN DEL TANQUE Y CONEXIONES. NIVELACIÓN Y CONFORMACIÓN DEL TERRENO.  CONEXIÓN DE TUBERÍA Y LLENADO DE TANQUES. INCLUYE PRUEBAS DE FUNCIONAMIENTO Y PUESTA EN MARCHA. INCLUYE GESTIÓN DE PERMISOS AMBIENTALES. </t>
  </si>
  <si>
    <t>CAJA DE INSPECCIÓN DE SALIDA 100x100cm hasta 1.5 m. INCLUYE EXCAVACIÓN. INCLUYE TAPA EN CONCRETO. INCLUYE SUMINISTRO, TRANSPORTE Y CONSTRUCCIÓN. INCLUYE MANUAL DE LIMPIEZA Y MANTENIMIENTO</t>
  </si>
  <si>
    <t>SUMINISTRO, TRANSPORTE E INSTALACIÓN MANGUERA PEAD 160 mm. INCLUYE SUMINISTRO, TRANSPORTE E INSTALACIÓN. INCLUYE CONEXIONES HASTA LA DISPOSICIÓN EN EL POZO DE INFILTRACIÓN. INCLUYE PRUEBAS DE FUNCIONAMIENTO Y PUESTA EN MARCHA.</t>
  </si>
  <si>
    <t>POZO DE INFILTRACIÓN DE 3.0 m DE DIÁMETRO Y 3.5 m DE PROFUNDIDAD. INCLUYE EXCAVACIÓN. INCLUYE CONSTRUCCIÓN DE PAREDES CONFORMADAS EN MAMPOSTERÍA PEGADA INTERCALADA CON ESPACIO ENTRE BLOQUE Y BLOQUE. INCLUYE FONDO EN GRAVA DE 15 cm DE ESPESOR. INCLUYE TAPA EN CONCRETO REFORZADO CON TAPA DE INSPECCIÓN DE 70 cm. INCLUYE GESTIÓN DE PERMISOS AMBIENTALES</t>
  </si>
  <si>
    <t>RELLENO COMPACTO EN RECEBO DE PLATAFORMA PTAR 50 cm DE ESPESOR. INCLUYE SUMINISTRO, TRANSPORTE Y CONSTRUCCIÓN.</t>
  </si>
  <si>
    <t>ADECUACIÓN SISTEMA ELÉCTRICO DE LA PTAP POR RIESGO ELÉCTRICO. INCLUYE CAMBIO Y ELEVACIÓN DEL LAS REDES ELÉCTRICAS ACTUALMENTE EN PISO.</t>
  </si>
  <si>
    <t>CONEXIÓN Y SINCRONIZACIÓN ENTRE ELECTROBOMBA DE SISTEMA DE CAPTACIÓN DE AGUA Y LA PLANTA DE TRATAMIENTO DE AGUA POTABLE PTAP. AUTOMATIZACIÓN DE CIERRE Y APAGO DE BOMBA TIPO LAPICERO.</t>
  </si>
  <si>
    <t xml:space="preserve">CAMBIO DE BOMBAS SISTEMA DE TRATAMIENTO DE POTABILIZACIÓN PARA EFICIENCIA DEL SISTEMA. </t>
  </si>
  <si>
    <t>SUMINISTRO, TRANSPORTE E INSTALACIÓN DE ENTIBADO TEMPORAL EN MADERA PARA ZANJAS DE TUBERÍAS SANITARIA</t>
  </si>
  <si>
    <t>EXCAVACIONES VARIAS PARA REDES EN MATERIAL COMÚN PARA POZO hasta 1.5 m</t>
  </si>
  <si>
    <t>EXCAVACIONES VARIAS PARA REDES EN MATERIAL COMÚN  PARA POZO desde 1.5 m hasta 2.8 m</t>
  </si>
  <si>
    <t>CONSTRUCCIÓN DE POZOS DE INSPECCIÓN EN MAMPOSTERÍA DE DIÁMETRO LIBRE 1.20 m HASTA 1.50 m DE PROFUNDIDAD . INCLUYE SUMINISTRO, TRANSPORTE Y CONSTRUCCIÓN INCLUYE TAPA, ARO, PLACA DE FONDO Y SUPERFICIE</t>
  </si>
  <si>
    <t>CONSTRUCCIÓN DE POZOS DE INSPECCIÓN EN MAMPOSTERÍA DE DIÁMETRO LIBRE 1.20 m DESDE 1.51 m HASTA 2.80 m DE PROFUNDIDAD . INCLUYE SUMINISTRO, TRANSPORTE Y CONSTRUCCIÓN INCLUYE ARO, PLACA DE FONDO Y SUPERFICIE</t>
  </si>
  <si>
    <t>ALOJAMIENTO TEMPORAL</t>
  </si>
  <si>
    <t>MEJORAMIENTO ALOJAMIENTO TEMPORAL</t>
  </si>
  <si>
    <t>NOTA: EL AUXILIO DEBE CALCULARSE DE ACUERDO AL TRANSPORTE DESDE EL ESTRECHO HASTA EL ETCR</t>
  </si>
  <si>
    <t>PORCENTAJE %</t>
  </si>
  <si>
    <t>A.P (ADMINISTRACIÓN Y PGIO)</t>
  </si>
  <si>
    <t>TOTAL PPTO OBRA</t>
  </si>
  <si>
    <t>SALUD</t>
  </si>
  <si>
    <t>VALOR POLIZA</t>
  </si>
  <si>
    <t>ADMINISTRACIÓN + PGIO + IMPUESTOS Y GARANTÍAS</t>
  </si>
  <si>
    <t>ADMINISTRACIÓN + PGIO + IMPUESTOS + GARANTIAS + IU + IVA U</t>
  </si>
  <si>
    <t>TOTAL AIU</t>
  </si>
  <si>
    <t>DESCRIPCIÓN COSTO DIRECTO</t>
  </si>
  <si>
    <t>DESCRIPCIÓN COSTOS INDIRECTOS  (AIU)</t>
  </si>
  <si>
    <r>
      <t>3.1 IMPUESTOS:</t>
    </r>
    <r>
      <rPr>
        <sz val="11"/>
        <rFont val="Arial"/>
        <family val="2"/>
      </rPr>
      <t xml:space="preserve"> ( Incluir el valor total que aplica por impuestos, tasas, contribuciones y/o estampillas de carácter Nacional, Departamental, Distrital o Municipal, asi como gastos financieros del 4x1000 que apliquen )</t>
    </r>
  </si>
  <si>
    <r>
      <rPr>
        <b/>
        <sz val="11"/>
        <color theme="1"/>
        <rFont val="Century Gothic"/>
        <family val="2"/>
      </rPr>
      <t>Nota 1:</t>
    </r>
    <r>
      <rPr>
        <sz val="11"/>
        <color theme="1"/>
        <rFont val="Century Gothic"/>
        <family val="2"/>
      </rPr>
      <t xml:space="preserve"> El proponente no podrá sobrepasar el porcentaje de AIU establecido para el presente proceso de selección, el cual asciende a </t>
    </r>
    <r>
      <rPr>
        <b/>
        <u/>
        <sz val="14"/>
        <color theme="1"/>
        <rFont val="Century Gothic"/>
        <family val="2"/>
      </rPr>
      <t xml:space="preserve">32,63% </t>
    </r>
    <r>
      <rPr>
        <sz val="11"/>
        <color theme="1"/>
        <rFont val="Century Gothic"/>
        <family val="2"/>
      </rPr>
      <t>de conformidad con el resultado del estudio de mercado.</t>
    </r>
  </si>
  <si>
    <r>
      <rPr>
        <b/>
        <sz val="11"/>
        <color theme="1"/>
        <rFont val="Century Gothic"/>
        <family val="2"/>
      </rPr>
      <t>Nota 2:</t>
    </r>
    <r>
      <rPr>
        <sz val="11"/>
        <color theme="1"/>
        <rFont val="Century Gothic"/>
        <family val="2"/>
      </rPr>
      <t xml:space="preserve"> El valor total ofertado por el proponente incluye el precio de la totalidad de las actividades descritas en el alcance de cada especificación por ítem, como se indica en el anexo de especificaciones técnicas (ANEXO TECNICO) de la convocatoria pública.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</si>
</sst>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00;[Red]&quot;$&quot;\ \-#,##0.00"/>
    <numFmt numFmtId="165" formatCode="&quot;$&quot;\ #,##0.00"/>
    <numFmt numFmtId="166" formatCode="_ &quot;$&quot;\ * #,##0_ ;_ &quot;$&quot;\ * \-#,##0_ ;_ &quot;$&quot;\ * &quot;-&quot;_ ;_ @_ "/>
    <numFmt numFmtId="167" formatCode="_ * #,##0_ ;_ * \-#,##0_ ;_ * \-??_ ;_ @_ "/>
    <numFmt numFmtId="168" formatCode="0.0"/>
    <numFmt numFmtId="169" formatCode="_-[$$-409]* #,##0.00_ ;_-[$$-409]* \-#,##0.00\ ;_-[$$-409]* &quot;-&quot;??_ ;_-@_ "/>
    <numFmt numFmtId="170" formatCode="_-* #,##0.00_-;\-* #,##0.00_-;_-* &quot;-&quot;_-;_-@_-"/>
    <numFmt numFmtId="171" formatCode="&quot;$&quot;\ #,##0"/>
    <numFmt numFmtId="172" formatCode="&quot;$&quot;\ #,##0.0"/>
  </numFmts>
  <fonts count="30" x14ac:knownFonts="1">
    <font>
      <sz val="11"/>
      <color theme="1"/>
      <name val="Calibri"/>
      <family val="2"/>
      <scheme val="minor"/>
    </font>
    <font>
      <sz val="11"/>
      <color theme="1"/>
      <name val="Calibri"/>
      <family val="2"/>
      <scheme val="minor"/>
    </font>
    <font>
      <b/>
      <sz val="11"/>
      <name val="Century Gothic"/>
      <family val="2"/>
    </font>
    <font>
      <sz val="11"/>
      <name val="Century Gothic"/>
      <family val="2"/>
    </font>
    <font>
      <sz val="11"/>
      <name val="Calibri"/>
      <family val="2"/>
    </font>
    <font>
      <sz val="10"/>
      <name val="Arial"/>
      <family val="2"/>
    </font>
    <font>
      <sz val="11"/>
      <color theme="1"/>
      <name val="Century Gothic"/>
      <family val="2"/>
    </font>
    <font>
      <b/>
      <sz val="11"/>
      <color theme="1"/>
      <name val="Century Gothic"/>
      <family val="2"/>
    </font>
    <font>
      <i/>
      <sz val="11"/>
      <name val="Century Gothic"/>
      <family val="2"/>
    </font>
    <font>
      <sz val="11"/>
      <color rgb="FF000000"/>
      <name val="Century Gothic"/>
      <family val="2"/>
    </font>
    <font>
      <sz val="11"/>
      <color rgb="FFFF0000"/>
      <name val="Century Gothic"/>
      <family val="2"/>
    </font>
    <font>
      <b/>
      <sz val="10"/>
      <name val="Arial"/>
      <family val="2"/>
    </font>
    <font>
      <b/>
      <sz val="11"/>
      <name val="Arial"/>
      <family val="2"/>
      <charset val="1"/>
    </font>
    <font>
      <sz val="11"/>
      <name val="Arial"/>
      <family val="2"/>
      <charset val="1"/>
    </font>
    <font>
      <sz val="10"/>
      <name val="Arial"/>
      <family val="2"/>
      <charset val="1"/>
    </font>
    <font>
      <b/>
      <sz val="11"/>
      <name val="Arial"/>
      <family val="2"/>
    </font>
    <font>
      <sz val="11"/>
      <name val="Arial"/>
      <family val="2"/>
    </font>
    <font>
      <b/>
      <sz val="6"/>
      <color theme="1"/>
      <name val="Calibri"/>
      <family val="2"/>
      <scheme val="minor"/>
    </font>
    <font>
      <sz val="6"/>
      <color theme="1"/>
      <name val="Calibri"/>
      <family val="2"/>
      <scheme val="minor"/>
    </font>
    <font>
      <b/>
      <sz val="11"/>
      <color theme="1"/>
      <name val="Calibri"/>
      <family val="2"/>
      <scheme val="minor"/>
    </font>
    <font>
      <b/>
      <sz val="12"/>
      <name val="Century Gothic"/>
      <family val="2"/>
    </font>
    <font>
      <sz val="12"/>
      <name val="Century Gothic"/>
      <family val="2"/>
    </font>
    <font>
      <b/>
      <sz val="11"/>
      <color theme="0"/>
      <name val="Calibri"/>
      <family val="2"/>
      <scheme val="minor"/>
    </font>
    <font>
      <b/>
      <sz val="16"/>
      <color theme="0"/>
      <name val="Arial"/>
      <family val="2"/>
      <charset val="1"/>
    </font>
    <font>
      <b/>
      <sz val="11"/>
      <color theme="0"/>
      <name val="Century Gothic"/>
      <family val="2"/>
    </font>
    <font>
      <b/>
      <sz val="12"/>
      <color theme="0"/>
      <name val="Century Gothic"/>
      <family val="2"/>
    </font>
    <font>
      <b/>
      <sz val="14"/>
      <color theme="0"/>
      <name val="Century Gothic"/>
      <family val="2"/>
    </font>
    <font>
      <b/>
      <sz val="16"/>
      <color theme="0"/>
      <name val="Arial"/>
      <family val="2"/>
    </font>
    <font>
      <sz val="16"/>
      <color theme="0"/>
      <name val="Arial"/>
      <family val="2"/>
      <charset val="1"/>
    </font>
    <font>
      <b/>
      <u/>
      <sz val="14"/>
      <color theme="1"/>
      <name val="Century Gothic"/>
      <family val="2"/>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bgColor auto="1"/>
      </patternFill>
    </fill>
    <fill>
      <patternFill patternType="solid">
        <fgColor rgb="FFFFFF00"/>
        <bgColor indexed="64"/>
      </patternFill>
    </fill>
    <fill>
      <patternFill patternType="solid">
        <fgColor rgb="FF0070C0"/>
        <bgColor indexed="64"/>
      </patternFill>
    </fill>
    <fill>
      <patternFill patternType="solid">
        <fgColor rgb="FF7030A0"/>
        <bgColor indexed="64"/>
      </patternFill>
    </fill>
  </fills>
  <borders count="4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style="hair">
        <color rgb="FF000000"/>
      </left>
      <right/>
      <top style="hair">
        <color rgb="FF000000"/>
      </top>
      <bottom style="thin">
        <color indexed="64"/>
      </bottom>
      <diagonal/>
    </border>
    <border>
      <left/>
      <right/>
      <top style="hair">
        <color rgb="FF000000"/>
      </top>
      <bottom style="thin">
        <color indexed="64"/>
      </bottom>
      <diagonal/>
    </border>
    <border>
      <left/>
      <right style="hair">
        <color rgb="FF000000"/>
      </right>
      <top style="hair">
        <color rgb="FF000000"/>
      </top>
      <bottom style="thin">
        <color indexed="64"/>
      </bottom>
      <diagonal/>
    </border>
    <border>
      <left style="hair">
        <color rgb="FF000000"/>
      </left>
      <right/>
      <top style="thin">
        <color indexed="64"/>
      </top>
      <bottom style="hair">
        <color rgb="FF000000"/>
      </bottom>
      <diagonal/>
    </border>
    <border>
      <left/>
      <right/>
      <top style="thin">
        <color indexed="64"/>
      </top>
      <bottom style="hair">
        <color rgb="FF000000"/>
      </bottom>
      <diagonal/>
    </border>
    <border>
      <left/>
      <right style="hair">
        <color rgb="FF000000"/>
      </right>
      <top style="thin">
        <color indexed="64"/>
      </top>
      <bottom style="hair">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bottom style="hair">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0">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lignment vertical="center"/>
    </xf>
    <xf numFmtId="0" fontId="5" fillId="0" borderId="0">
      <protection locked="0"/>
    </xf>
    <xf numFmtId="164" fontId="5" fillId="0" borderId="0">
      <protection locked="0"/>
    </xf>
    <xf numFmtId="166" fontId="5" fillId="0" borderId="0">
      <protection locked="0"/>
    </xf>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cellStyleXfs>
  <cellXfs count="320">
    <xf numFmtId="0" fontId="0" fillId="0" borderId="0" xfId="0"/>
    <xf numFmtId="0" fontId="6" fillId="0" borderId="0" xfId="0" applyFont="1" applyAlignment="1">
      <alignment vertical="center"/>
    </xf>
    <xf numFmtId="0" fontId="7" fillId="2" borderId="10" xfId="0" applyFont="1" applyFill="1" applyBorder="1" applyAlignment="1">
      <alignment horizontal="center" vertical="center"/>
    </xf>
    <xf numFmtId="0" fontId="6" fillId="0" borderId="10" xfId="0" applyFont="1" applyBorder="1" applyAlignment="1">
      <alignment horizontal="center" vertical="center"/>
    </xf>
    <xf numFmtId="0" fontId="6" fillId="0" borderId="10" xfId="0" applyFont="1" applyBorder="1" applyAlignment="1">
      <alignment vertical="center"/>
    </xf>
    <xf numFmtId="44" fontId="6" fillId="0" borderId="10" xfId="1" applyFont="1" applyBorder="1" applyAlignment="1">
      <alignment vertical="center"/>
    </xf>
    <xf numFmtId="0" fontId="6" fillId="0" borderId="10" xfId="0" applyFont="1" applyBorder="1" applyAlignment="1">
      <alignment vertical="center" wrapText="1"/>
    </xf>
    <xf numFmtId="0" fontId="7" fillId="5" borderId="10" xfId="0" applyFont="1" applyFill="1" applyBorder="1" applyAlignment="1">
      <alignment horizontal="center" vertical="center"/>
    </xf>
    <xf numFmtId="0" fontId="7" fillId="5" borderId="10" xfId="0" applyFont="1" applyFill="1" applyBorder="1" applyAlignment="1">
      <alignment vertical="center"/>
    </xf>
    <xf numFmtId="44" fontId="7" fillId="5" borderId="10" xfId="1" applyFont="1" applyFill="1" applyBorder="1" applyAlignment="1">
      <alignment vertical="center"/>
    </xf>
    <xf numFmtId="0" fontId="3" fillId="0" borderId="11" xfId="4" applyFont="1" applyBorder="1" applyAlignment="1" applyProtection="1">
      <alignment horizontal="left" vertical="center" wrapText="1"/>
    </xf>
    <xf numFmtId="167" fontId="3" fillId="0" borderId="11" xfId="6" applyNumberFormat="1" applyFont="1" applyBorder="1" applyAlignment="1" applyProtection="1">
      <alignment horizontal="center" vertical="center"/>
    </xf>
    <xf numFmtId="44" fontId="6" fillId="0" borderId="10" xfId="1" applyFont="1" applyFill="1" applyBorder="1" applyAlignment="1">
      <alignment vertical="center"/>
    </xf>
    <xf numFmtId="0" fontId="3" fillId="0" borderId="10" xfId="4" applyFont="1" applyBorder="1" applyAlignment="1" applyProtection="1">
      <alignment horizontal="justify" vertical="center" wrapText="1"/>
    </xf>
    <xf numFmtId="0" fontId="3" fillId="0" borderId="11" xfId="4" applyFont="1" applyBorder="1" applyAlignment="1" applyProtection="1">
      <alignment horizontal="justify" vertical="center" wrapText="1"/>
    </xf>
    <xf numFmtId="0" fontId="7" fillId="6" borderId="0" xfId="0" applyFont="1" applyFill="1" applyAlignment="1">
      <alignment horizontal="center" vertical="center"/>
    </xf>
    <xf numFmtId="0" fontId="7" fillId="6" borderId="0" xfId="0" applyFont="1" applyFill="1" applyAlignment="1">
      <alignment vertical="center"/>
    </xf>
    <xf numFmtId="0" fontId="7" fillId="6" borderId="0" xfId="0" applyFont="1" applyFill="1" applyAlignment="1">
      <alignment vertical="center" wrapText="1"/>
    </xf>
    <xf numFmtId="44" fontId="7" fillId="6" borderId="0" xfId="1" applyFont="1" applyFill="1" applyBorder="1" applyAlignment="1">
      <alignment vertical="center"/>
    </xf>
    <xf numFmtId="0" fontId="6" fillId="0" borderId="0" xfId="0" applyFont="1" applyAlignment="1">
      <alignment horizontal="center" vertical="center"/>
    </xf>
    <xf numFmtId="44" fontId="6" fillId="0" borderId="0" xfId="1" applyFont="1" applyAlignment="1">
      <alignment vertical="center"/>
    </xf>
    <xf numFmtId="0" fontId="2" fillId="5" borderId="10" xfId="0" applyFont="1" applyFill="1" applyBorder="1" applyAlignment="1">
      <alignment horizontal="center" vertical="center"/>
    </xf>
    <xf numFmtId="0" fontId="2" fillId="5" borderId="10" xfId="0" applyFont="1" applyFill="1" applyBorder="1" applyAlignment="1">
      <alignment horizontal="center" vertical="center" wrapText="1"/>
    </xf>
    <xf numFmtId="44" fontId="2" fillId="5" borderId="10" xfId="1" applyFont="1" applyFill="1" applyBorder="1" applyAlignment="1">
      <alignment horizontal="center" vertical="center" wrapText="1"/>
    </xf>
    <xf numFmtId="0" fontId="3" fillId="0" borderId="10" xfId="0" applyFont="1" applyBorder="1" applyAlignment="1">
      <alignment vertical="center" wrapText="1"/>
    </xf>
    <xf numFmtId="0" fontId="8" fillId="0" borderId="10" xfId="0" applyFont="1" applyBorder="1" applyAlignment="1">
      <alignment vertical="center" wrapText="1"/>
    </xf>
    <xf numFmtId="0" fontId="9" fillId="0" borderId="10" xfId="0" applyFont="1" applyBorder="1" applyAlignment="1">
      <alignment horizontal="center" vertical="center"/>
    </xf>
    <xf numFmtId="2" fontId="3" fillId="0" borderId="10" xfId="0" applyNumberFormat="1" applyFont="1" applyBorder="1" applyAlignment="1">
      <alignment horizontal="center" vertical="center" wrapText="1"/>
    </xf>
    <xf numFmtId="0" fontId="8" fillId="0" borderId="11" xfId="0" applyFont="1" applyBorder="1" applyAlignment="1">
      <alignment vertical="center" wrapText="1"/>
    </xf>
    <xf numFmtId="0" fontId="3" fillId="0" borderId="11" xfId="0" applyFont="1" applyBorder="1" applyAlignment="1">
      <alignment horizontal="center" vertical="center" wrapText="1"/>
    </xf>
    <xf numFmtId="2" fontId="3" fillId="0" borderId="11" xfId="0" applyNumberFormat="1" applyFont="1" applyBorder="1" applyAlignment="1">
      <alignment horizontal="center" vertical="center" wrapText="1"/>
    </xf>
    <xf numFmtId="4" fontId="3" fillId="0" borderId="10" xfId="0" applyNumberFormat="1" applyFont="1" applyBorder="1" applyAlignment="1">
      <alignment horizontal="center" vertical="center" wrapText="1"/>
    </xf>
    <xf numFmtId="0" fontId="6" fillId="2" borderId="10" xfId="0" applyFont="1" applyFill="1" applyBorder="1" applyAlignment="1">
      <alignment horizontal="center" vertical="center"/>
    </xf>
    <xf numFmtId="0" fontId="6" fillId="2" borderId="10" xfId="0" applyFont="1" applyFill="1" applyBorder="1" applyAlignment="1">
      <alignment vertical="center"/>
    </xf>
    <xf numFmtId="44" fontId="6" fillId="2" borderId="10" xfId="1" applyFont="1" applyFill="1" applyBorder="1" applyAlignment="1">
      <alignment vertical="center"/>
    </xf>
    <xf numFmtId="0" fontId="3" fillId="4" borderId="10" xfId="3" applyFont="1" applyFill="1" applyBorder="1" applyAlignment="1">
      <alignment horizontal="center" vertical="center" wrapText="1"/>
    </xf>
    <xf numFmtId="0" fontId="6" fillId="4" borderId="10" xfId="0" applyFont="1" applyFill="1" applyBorder="1" applyAlignment="1">
      <alignment vertical="center"/>
    </xf>
    <xf numFmtId="0" fontId="3" fillId="4" borderId="10" xfId="3" applyFont="1" applyFill="1" applyBorder="1" applyAlignment="1">
      <alignment vertical="center" wrapText="1"/>
    </xf>
    <xf numFmtId="44" fontId="6" fillId="4" borderId="10" xfId="1" applyFont="1" applyFill="1" applyBorder="1" applyAlignment="1">
      <alignment vertical="center"/>
    </xf>
    <xf numFmtId="0" fontId="3" fillId="0" borderId="10" xfId="3" applyFont="1" applyBorder="1" applyAlignment="1">
      <alignment horizontal="center" vertical="center" wrapText="1"/>
    </xf>
    <xf numFmtId="2" fontId="3" fillId="0" borderId="10" xfId="4" quotePrefix="1" applyNumberFormat="1" applyFont="1" applyBorder="1" applyAlignment="1" applyProtection="1">
      <alignment horizontal="center" vertical="center"/>
    </xf>
    <xf numFmtId="2" fontId="6" fillId="0" borderId="10" xfId="0" applyNumberFormat="1" applyFont="1" applyBorder="1" applyAlignment="1">
      <alignment horizontal="center" vertical="center"/>
    </xf>
    <xf numFmtId="0" fontId="6" fillId="0" borderId="11" xfId="0" applyFont="1" applyBorder="1" applyAlignment="1">
      <alignment horizontal="center" vertical="center"/>
    </xf>
    <xf numFmtId="44" fontId="6" fillId="0" borderId="11" xfId="1" applyFont="1" applyFill="1" applyBorder="1" applyAlignment="1">
      <alignment vertical="center"/>
    </xf>
    <xf numFmtId="0" fontId="6" fillId="0" borderId="0" xfId="0" applyFont="1" applyAlignment="1">
      <alignment vertical="center" wrapText="1"/>
    </xf>
    <xf numFmtId="44" fontId="6" fillId="0" borderId="0" xfId="1" applyFont="1" applyFill="1" applyBorder="1" applyAlignment="1">
      <alignment vertical="center"/>
    </xf>
    <xf numFmtId="44" fontId="2" fillId="0" borderId="11" xfId="1" applyFont="1" applyBorder="1" applyAlignment="1">
      <alignment horizontal="center" vertical="center" wrapText="1"/>
    </xf>
    <xf numFmtId="44" fontId="2" fillId="0" borderId="12" xfId="1" applyFont="1" applyBorder="1" applyAlignment="1">
      <alignment horizontal="center" vertical="center" wrapText="1"/>
    </xf>
    <xf numFmtId="44" fontId="2" fillId="5" borderId="12" xfId="1" applyFont="1" applyFill="1" applyBorder="1" applyAlignment="1">
      <alignment horizontal="center" vertical="center" wrapText="1"/>
    </xf>
    <xf numFmtId="44" fontId="7" fillId="2" borderId="10" xfId="1" applyFont="1" applyFill="1" applyBorder="1" applyAlignment="1">
      <alignment horizontal="center" vertical="center"/>
    </xf>
    <xf numFmtId="0" fontId="7" fillId="2" borderId="10" xfId="0" applyFont="1" applyFill="1" applyBorder="1" applyAlignment="1">
      <alignment horizontal="left" vertical="center"/>
    </xf>
    <xf numFmtId="168" fontId="3" fillId="0" borderId="10" xfId="0" applyNumberFormat="1" applyFont="1" applyBorder="1" applyAlignment="1">
      <alignment vertical="center" wrapText="1"/>
    </xf>
    <xf numFmtId="9" fontId="0" fillId="0" borderId="0" xfId="0" applyNumberFormat="1"/>
    <xf numFmtId="0" fontId="17" fillId="7" borderId="11" xfId="0" applyFont="1" applyFill="1" applyBorder="1" applyAlignment="1">
      <alignment horizontal="center"/>
    </xf>
    <xf numFmtId="0" fontId="17" fillId="7" borderId="11" xfId="0" applyFont="1" applyFill="1" applyBorder="1" applyAlignment="1">
      <alignment horizontal="center" wrapText="1"/>
    </xf>
    <xf numFmtId="0" fontId="18" fillId="0" borderId="0" xfId="0" applyFont="1"/>
    <xf numFmtId="0" fontId="18" fillId="2" borderId="28" xfId="0" applyFont="1" applyFill="1" applyBorder="1" applyAlignment="1">
      <alignment horizontal="center" vertical="center"/>
    </xf>
    <xf numFmtId="0" fontId="18" fillId="2" borderId="29" xfId="0" applyFont="1" applyFill="1" applyBorder="1" applyAlignment="1">
      <alignment vertical="center" wrapText="1"/>
    </xf>
    <xf numFmtId="0" fontId="18" fillId="2" borderId="29" xfId="0" applyFont="1" applyFill="1" applyBorder="1" applyAlignment="1">
      <alignment horizontal="center" vertical="center"/>
    </xf>
    <xf numFmtId="9" fontId="18" fillId="2" borderId="29" xfId="0" applyNumberFormat="1" applyFont="1" applyFill="1" applyBorder="1" applyAlignment="1">
      <alignment horizontal="center" vertical="center"/>
    </xf>
    <xf numFmtId="0" fontId="18" fillId="2" borderId="31" xfId="0" applyFont="1" applyFill="1" applyBorder="1" applyAlignment="1">
      <alignment horizontal="center" vertical="center" wrapText="1"/>
    </xf>
    <xf numFmtId="0" fontId="18" fillId="0" borderId="0" xfId="0" applyFont="1" applyAlignment="1">
      <alignment vertical="center"/>
    </xf>
    <xf numFmtId="0" fontId="18" fillId="2" borderId="32" xfId="0" applyFont="1" applyFill="1" applyBorder="1" applyAlignment="1">
      <alignment horizontal="center" vertical="center"/>
    </xf>
    <xf numFmtId="0" fontId="18" fillId="2" borderId="10" xfId="0" applyFont="1" applyFill="1" applyBorder="1" applyAlignment="1">
      <alignment vertical="center" wrapText="1"/>
    </xf>
    <xf numFmtId="0" fontId="18" fillId="2" borderId="10" xfId="0" applyFont="1" applyFill="1" applyBorder="1" applyAlignment="1">
      <alignment horizontal="center" vertical="center"/>
    </xf>
    <xf numFmtId="9" fontId="18" fillId="2" borderId="10" xfId="0" applyNumberFormat="1" applyFont="1" applyFill="1" applyBorder="1" applyAlignment="1">
      <alignment horizontal="center" vertical="center"/>
    </xf>
    <xf numFmtId="0" fontId="18" fillId="2" borderId="34" xfId="0" applyFont="1" applyFill="1" applyBorder="1" applyAlignment="1">
      <alignment vertical="center"/>
    </xf>
    <xf numFmtId="0" fontId="18" fillId="2" borderId="35" xfId="0" applyFont="1" applyFill="1" applyBorder="1" applyAlignment="1">
      <alignment horizontal="center" vertical="center"/>
    </xf>
    <xf numFmtId="0" fontId="18" fillId="2" borderId="36" xfId="0" applyFont="1" applyFill="1" applyBorder="1" applyAlignment="1">
      <alignment vertical="center" wrapText="1"/>
    </xf>
    <xf numFmtId="0" fontId="18" fillId="2" borderId="36" xfId="0" applyFont="1" applyFill="1" applyBorder="1" applyAlignment="1">
      <alignment horizontal="center" vertical="center"/>
    </xf>
    <xf numFmtId="9" fontId="18" fillId="2" borderId="36" xfId="0" applyNumberFormat="1" applyFont="1" applyFill="1" applyBorder="1" applyAlignment="1">
      <alignment horizontal="center" vertical="center"/>
    </xf>
    <xf numFmtId="0" fontId="18" fillId="2" borderId="38" xfId="0" applyFont="1" applyFill="1" applyBorder="1" applyAlignment="1">
      <alignment vertical="center"/>
    </xf>
    <xf numFmtId="0" fontId="18" fillId="8" borderId="28" xfId="0" applyFont="1" applyFill="1" applyBorder="1" applyAlignment="1">
      <alignment horizontal="center" vertical="center"/>
    </xf>
    <xf numFmtId="0" fontId="18" fillId="8" borderId="29" xfId="0" applyFont="1" applyFill="1" applyBorder="1" applyAlignment="1">
      <alignment vertical="center" wrapText="1"/>
    </xf>
    <xf numFmtId="0" fontId="18" fillId="8" borderId="29" xfId="0" applyFont="1" applyFill="1" applyBorder="1" applyAlignment="1">
      <alignment horizontal="center" vertical="center"/>
    </xf>
    <xf numFmtId="9" fontId="18" fillId="8" borderId="29" xfId="0" applyNumberFormat="1" applyFont="1" applyFill="1" applyBorder="1" applyAlignment="1">
      <alignment horizontal="center" vertical="center"/>
    </xf>
    <xf numFmtId="0" fontId="18" fillId="8" borderId="29" xfId="0" applyFont="1" applyFill="1" applyBorder="1" applyAlignment="1">
      <alignment vertical="center"/>
    </xf>
    <xf numFmtId="0" fontId="18" fillId="8" borderId="31" xfId="0" applyFont="1" applyFill="1" applyBorder="1" applyAlignment="1">
      <alignment vertical="center"/>
    </xf>
    <xf numFmtId="0" fontId="18" fillId="8" borderId="32" xfId="0" applyFont="1" applyFill="1" applyBorder="1" applyAlignment="1">
      <alignment horizontal="center" vertical="center"/>
    </xf>
    <xf numFmtId="0" fontId="18" fillId="8" borderId="10" xfId="0" applyFont="1" applyFill="1" applyBorder="1" applyAlignment="1">
      <alignment vertical="center" wrapText="1"/>
    </xf>
    <xf numFmtId="0" fontId="18" fillId="8" borderId="10" xfId="0" applyFont="1" applyFill="1" applyBorder="1" applyAlignment="1">
      <alignment horizontal="center" vertical="center"/>
    </xf>
    <xf numFmtId="9" fontId="18" fillId="8" borderId="10" xfId="0" applyNumberFormat="1" applyFont="1" applyFill="1" applyBorder="1" applyAlignment="1">
      <alignment horizontal="center" vertical="center"/>
    </xf>
    <xf numFmtId="0" fontId="18" fillId="8" borderId="10" xfId="0" applyFont="1" applyFill="1" applyBorder="1" applyAlignment="1">
      <alignment vertical="center"/>
    </xf>
    <xf numFmtId="0" fontId="18" fillId="8" borderId="34" xfId="0" applyFont="1" applyFill="1" applyBorder="1" applyAlignment="1">
      <alignment vertical="center"/>
    </xf>
    <xf numFmtId="0" fontId="18" fillId="8" borderId="35" xfId="0" applyFont="1" applyFill="1" applyBorder="1" applyAlignment="1">
      <alignment horizontal="center" vertical="center"/>
    </xf>
    <xf numFmtId="0" fontId="18" fillId="8" borderId="36" xfId="0" applyFont="1" applyFill="1" applyBorder="1" applyAlignment="1">
      <alignment vertical="center" wrapText="1"/>
    </xf>
    <xf numFmtId="0" fontId="18" fillId="8" borderId="36" xfId="0" applyFont="1" applyFill="1" applyBorder="1" applyAlignment="1">
      <alignment horizontal="center" vertical="center"/>
    </xf>
    <xf numFmtId="9" fontId="18" fillId="8" borderId="36" xfId="0" applyNumberFormat="1" applyFont="1" applyFill="1" applyBorder="1" applyAlignment="1">
      <alignment horizontal="center" vertical="center"/>
    </xf>
    <xf numFmtId="0" fontId="18" fillId="8" borderId="36" xfId="0" applyFont="1" applyFill="1" applyBorder="1" applyAlignment="1">
      <alignment vertical="center"/>
    </xf>
    <xf numFmtId="0" fontId="18" fillId="8" borderId="38" xfId="0" applyFont="1" applyFill="1" applyBorder="1" applyAlignment="1">
      <alignment vertical="center"/>
    </xf>
    <xf numFmtId="0" fontId="18" fillId="0" borderId="0" xfId="0" applyFont="1" applyAlignment="1">
      <alignment wrapText="1"/>
    </xf>
    <xf numFmtId="0" fontId="18" fillId="0" borderId="0" xfId="0" applyFont="1" applyAlignment="1">
      <alignment horizontal="center"/>
    </xf>
    <xf numFmtId="0" fontId="3" fillId="0" borderId="10" xfId="0" applyFont="1" applyBorder="1" applyAlignment="1">
      <alignment horizontal="center" vertical="center" wrapText="1"/>
    </xf>
    <xf numFmtId="0" fontId="3" fillId="0" borderId="10" xfId="0" applyFont="1" applyBorder="1" applyAlignment="1">
      <alignment horizontal="center" vertical="center"/>
    </xf>
    <xf numFmtId="0" fontId="0" fillId="0" borderId="0" xfId="0" applyAlignment="1">
      <alignment horizontal="center"/>
    </xf>
    <xf numFmtId="0" fontId="0" fillId="0" borderId="10" xfId="0" applyBorder="1"/>
    <xf numFmtId="0" fontId="19" fillId="3" borderId="10" xfId="0" applyFont="1" applyFill="1" applyBorder="1"/>
    <xf numFmtId="0" fontId="19" fillId="3" borderId="10" xfId="0" applyFont="1" applyFill="1" applyBorder="1" applyAlignment="1">
      <alignment horizontal="center"/>
    </xf>
    <xf numFmtId="2" fontId="6" fillId="0" borderId="11" xfId="0" applyNumberFormat="1" applyFont="1" applyBorder="1" applyAlignment="1">
      <alignment horizontal="center" vertical="center"/>
    </xf>
    <xf numFmtId="168" fontId="6" fillId="0" borderId="10" xfId="0" applyNumberFormat="1" applyFont="1" applyBorder="1" applyAlignment="1">
      <alignment horizontal="center" vertical="center"/>
    </xf>
    <xf numFmtId="0" fontId="6" fillId="2" borderId="10" xfId="0" applyFont="1" applyFill="1" applyBorder="1" applyAlignment="1">
      <alignment vertical="center" wrapText="1"/>
    </xf>
    <xf numFmtId="0" fontId="3" fillId="2" borderId="10" xfId="0" applyFont="1" applyFill="1" applyBorder="1" applyAlignment="1">
      <alignment horizontal="center" vertical="center"/>
    </xf>
    <xf numFmtId="0" fontId="3" fillId="2" borderId="10" xfId="0" applyFont="1" applyFill="1" applyBorder="1" applyAlignment="1">
      <alignment vertical="center" wrapText="1"/>
    </xf>
    <xf numFmtId="170" fontId="20" fillId="0" borderId="10" xfId="8" applyNumberFormat="1" applyFont="1" applyFill="1" applyBorder="1" applyAlignment="1">
      <alignment vertical="center" wrapText="1"/>
    </xf>
    <xf numFmtId="170" fontId="20" fillId="0" borderId="10" xfId="7" applyNumberFormat="1" applyFont="1" applyFill="1" applyBorder="1" applyAlignment="1">
      <alignment vertical="center" wrapText="1"/>
    </xf>
    <xf numFmtId="0" fontId="21" fillId="0" borderId="10" xfId="0" applyFont="1" applyBorder="1" applyAlignment="1">
      <alignment horizontal="center" vertical="center"/>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0" fontId="21" fillId="0" borderId="10" xfId="0" applyFont="1" applyBorder="1" applyAlignment="1">
      <alignment horizontal="justify" vertical="center"/>
    </xf>
    <xf numFmtId="0" fontId="21" fillId="0" borderId="10" xfId="0" applyFont="1" applyBorder="1" applyAlignment="1">
      <alignment horizontal="justify" vertical="center" wrapText="1"/>
    </xf>
    <xf numFmtId="2" fontId="21" fillId="0" borderId="10" xfId="0" applyNumberFormat="1" applyFont="1" applyBorder="1" applyAlignment="1">
      <alignment horizontal="center" vertical="center"/>
    </xf>
    <xf numFmtId="0" fontId="20" fillId="2" borderId="10" xfId="0" applyFont="1" applyFill="1" applyBorder="1" applyAlignment="1">
      <alignment horizontal="center" vertical="center"/>
    </xf>
    <xf numFmtId="0" fontId="20" fillId="2" borderId="10" xfId="0" applyFont="1" applyFill="1" applyBorder="1" applyAlignment="1">
      <alignment vertical="center" wrapText="1"/>
    </xf>
    <xf numFmtId="0" fontId="20" fillId="2" borderId="10" xfId="0" applyFont="1" applyFill="1" applyBorder="1" applyAlignment="1">
      <alignment horizontal="center" vertical="center" wrapText="1"/>
    </xf>
    <xf numFmtId="170" fontId="20" fillId="2" borderId="10" xfId="7" applyNumberFormat="1" applyFont="1" applyFill="1" applyBorder="1" applyAlignment="1">
      <alignment horizontal="center" vertical="center" wrapText="1"/>
    </xf>
    <xf numFmtId="42" fontId="20" fillId="2" borderId="10" xfId="9" applyFont="1" applyFill="1" applyBorder="1" applyAlignment="1">
      <alignment horizontal="center" vertical="center" wrapText="1"/>
    </xf>
    <xf numFmtId="0" fontId="21" fillId="0" borderId="10" xfId="0" applyFont="1" applyBorder="1" applyAlignment="1">
      <alignment horizontal="left" vertical="center" wrapText="1"/>
    </xf>
    <xf numFmtId="0" fontId="7" fillId="9" borderId="10" xfId="0" applyFont="1" applyFill="1" applyBorder="1" applyAlignment="1">
      <alignment horizontal="center" vertical="center"/>
    </xf>
    <xf numFmtId="0" fontId="7" fillId="9" borderId="10" xfId="0" applyFont="1" applyFill="1" applyBorder="1" applyAlignment="1">
      <alignment vertical="center"/>
    </xf>
    <xf numFmtId="44" fontId="7" fillId="9" borderId="10" xfId="1" applyFont="1" applyFill="1" applyBorder="1" applyAlignment="1">
      <alignment vertical="center"/>
    </xf>
    <xf numFmtId="0" fontId="13" fillId="10" borderId="0" xfId="0" applyFont="1" applyFill="1" applyAlignment="1">
      <alignment vertical="center"/>
    </xf>
    <xf numFmtId="0" fontId="12" fillId="10" borderId="0" xfId="0" applyFont="1" applyFill="1" applyAlignment="1">
      <alignment vertical="center"/>
    </xf>
    <xf numFmtId="0" fontId="12" fillId="10" borderId="13" xfId="0" applyFont="1" applyFill="1" applyBorder="1" applyAlignment="1">
      <alignment vertical="center"/>
    </xf>
    <xf numFmtId="44" fontId="12" fillId="10" borderId="14" xfId="0" applyNumberFormat="1" applyFont="1" applyFill="1" applyBorder="1" applyAlignment="1">
      <alignment horizontal="center" vertical="center"/>
    </xf>
    <xf numFmtId="0" fontId="12" fillId="10" borderId="14" xfId="0" applyFont="1" applyFill="1" applyBorder="1" applyAlignment="1">
      <alignment horizontal="center" vertical="center"/>
    </xf>
    <xf numFmtId="0" fontId="12" fillId="10" borderId="0" xfId="0" applyFont="1" applyFill="1" applyAlignment="1">
      <alignment horizontal="center" vertical="center"/>
    </xf>
    <xf numFmtId="0" fontId="12" fillId="10" borderId="18" xfId="0" applyFont="1" applyFill="1" applyBorder="1" applyAlignment="1">
      <alignment horizontal="center" vertical="center" wrapText="1"/>
    </xf>
    <xf numFmtId="0" fontId="12" fillId="10" borderId="18" xfId="0" applyFont="1" applyFill="1" applyBorder="1" applyAlignment="1">
      <alignment vertical="center" wrapText="1"/>
    </xf>
    <xf numFmtId="0" fontId="12" fillId="10" borderId="15" xfId="0" applyFont="1" applyFill="1" applyBorder="1" applyAlignment="1">
      <alignment vertical="center"/>
    </xf>
    <xf numFmtId="0" fontId="12" fillId="10" borderId="16" xfId="0" applyFont="1" applyFill="1" applyBorder="1" applyAlignment="1">
      <alignment vertical="center"/>
    </xf>
    <xf numFmtId="0" fontId="12" fillId="10" borderId="17" xfId="0" applyFont="1" applyFill="1" applyBorder="1" applyAlignment="1">
      <alignment vertical="center"/>
    </xf>
    <xf numFmtId="0" fontId="13" fillId="10" borderId="18" xfId="0" applyFont="1" applyFill="1" applyBorder="1" applyAlignment="1">
      <alignment horizontal="left" vertical="center"/>
    </xf>
    <xf numFmtId="9" fontId="13" fillId="10" borderId="18" xfId="0" applyNumberFormat="1" applyFont="1" applyFill="1" applyBorder="1" applyAlignment="1">
      <alignment horizontal="center" vertical="center"/>
    </xf>
    <xf numFmtId="8" fontId="13" fillId="10" borderId="18" xfId="0" applyNumberFormat="1" applyFont="1" applyFill="1" applyBorder="1" applyAlignment="1">
      <alignment horizontal="center" vertical="center"/>
    </xf>
    <xf numFmtId="0" fontId="13" fillId="10" borderId="18" xfId="0" applyFont="1" applyFill="1" applyBorder="1" applyAlignment="1">
      <alignment horizontal="center" vertical="center"/>
    </xf>
    <xf numFmtId="0" fontId="13" fillId="10" borderId="15" xfId="0" applyFont="1" applyFill="1" applyBorder="1" applyAlignment="1">
      <alignment horizontal="left" vertical="center" wrapText="1"/>
    </xf>
    <xf numFmtId="2" fontId="13" fillId="10" borderId="18" xfId="0" applyNumberFormat="1" applyFont="1" applyFill="1" applyBorder="1" applyAlignment="1">
      <alignment horizontal="center" vertical="center"/>
    </xf>
    <xf numFmtId="9" fontId="13" fillId="10" borderId="17" xfId="0" applyNumberFormat="1" applyFont="1" applyFill="1" applyBorder="1" applyAlignment="1">
      <alignment horizontal="center" vertical="center"/>
    </xf>
    <xf numFmtId="0" fontId="14" fillId="10" borderId="15" xfId="0" applyFont="1" applyFill="1" applyBorder="1" applyAlignment="1">
      <alignment horizontal="justify" vertical="center" wrapText="1"/>
    </xf>
    <xf numFmtId="0" fontId="13" fillId="10" borderId="18" xfId="0" applyFont="1" applyFill="1" applyBorder="1" applyAlignment="1">
      <alignment horizontal="left" vertical="center" wrapText="1"/>
    </xf>
    <xf numFmtId="0" fontId="13" fillId="10" borderId="18" xfId="0" applyFont="1" applyFill="1" applyBorder="1" applyAlignment="1">
      <alignment horizontal="center" vertical="center" wrapText="1"/>
    </xf>
    <xf numFmtId="4" fontId="13" fillId="10" borderId="18" xfId="0" applyNumberFormat="1" applyFont="1" applyFill="1" applyBorder="1" applyAlignment="1">
      <alignment horizontal="center" vertical="center"/>
    </xf>
    <xf numFmtId="0" fontId="15" fillId="10" borderId="18" xfId="0" applyFont="1" applyFill="1" applyBorder="1" applyAlignment="1">
      <alignment horizontal="center" vertical="center" wrapText="1"/>
    </xf>
    <xf numFmtId="8" fontId="12" fillId="10" borderId="18" xfId="0" applyNumberFormat="1" applyFont="1" applyFill="1" applyBorder="1" applyAlignment="1">
      <alignment horizontal="center" vertical="center"/>
    </xf>
    <xf numFmtId="0" fontId="13" fillId="10" borderId="0" xfId="0" applyFont="1" applyFill="1" applyAlignment="1">
      <alignment horizontal="left" vertical="center"/>
    </xf>
    <xf numFmtId="0" fontId="13" fillId="10" borderId="0" xfId="0" applyFont="1" applyFill="1" applyAlignment="1">
      <alignment horizontal="center" vertical="center"/>
    </xf>
    <xf numFmtId="0" fontId="12" fillId="10" borderId="15" xfId="0" applyFont="1" applyFill="1" applyBorder="1" applyAlignment="1">
      <alignment horizontal="left" vertical="center"/>
    </xf>
    <xf numFmtId="0" fontId="12" fillId="10" borderId="16" xfId="0" applyFont="1" applyFill="1" applyBorder="1" applyAlignment="1">
      <alignment horizontal="left" vertical="center"/>
    </xf>
    <xf numFmtId="0" fontId="13" fillId="10" borderId="16" xfId="0" applyFont="1" applyFill="1" applyBorder="1" applyAlignment="1">
      <alignment horizontal="left" vertical="center"/>
    </xf>
    <xf numFmtId="0" fontId="13" fillId="10" borderId="17" xfId="0" applyFont="1" applyFill="1" applyBorder="1" applyAlignment="1">
      <alignment horizontal="left" vertical="center"/>
    </xf>
    <xf numFmtId="10" fontId="12" fillId="10" borderId="18" xfId="0" applyNumberFormat="1" applyFont="1" applyFill="1" applyBorder="1" applyAlignment="1">
      <alignment horizontal="center" vertical="center"/>
    </xf>
    <xf numFmtId="0" fontId="12" fillId="10" borderId="18" xfId="0" applyFont="1" applyFill="1" applyBorder="1" applyAlignment="1">
      <alignment horizontal="center" vertical="center"/>
    </xf>
    <xf numFmtId="44" fontId="13" fillId="10" borderId="18" xfId="0" applyNumberFormat="1" applyFont="1" applyFill="1" applyBorder="1" applyAlignment="1">
      <alignment horizontal="center" vertical="center" wrapText="1"/>
    </xf>
    <xf numFmtId="6" fontId="13" fillId="10" borderId="18" xfId="0" applyNumberFormat="1" applyFont="1" applyFill="1" applyBorder="1" applyAlignment="1">
      <alignment horizontal="center" vertical="center" wrapText="1"/>
    </xf>
    <xf numFmtId="9" fontId="13" fillId="10" borderId="18" xfId="0" applyNumberFormat="1" applyFont="1" applyFill="1" applyBorder="1" applyAlignment="1">
      <alignment horizontal="center" vertical="center" wrapText="1"/>
    </xf>
    <xf numFmtId="8" fontId="13" fillId="10" borderId="18" xfId="0" applyNumberFormat="1" applyFont="1" applyFill="1" applyBorder="1" applyAlignment="1">
      <alignment horizontal="center" vertical="center" wrapText="1"/>
    </xf>
    <xf numFmtId="0" fontId="13" fillId="10" borderId="0" xfId="0" applyFont="1" applyFill="1" applyAlignment="1">
      <alignment horizontal="right" vertical="center"/>
    </xf>
    <xf numFmtId="0" fontId="13" fillId="10" borderId="16" xfId="0" applyFont="1" applyFill="1" applyBorder="1" applyAlignment="1">
      <alignment vertical="center"/>
    </xf>
    <xf numFmtId="0" fontId="13" fillId="10" borderId="16" xfId="0" applyFont="1" applyFill="1" applyBorder="1" applyAlignment="1">
      <alignment horizontal="right" vertical="center"/>
    </xf>
    <xf numFmtId="0" fontId="13" fillId="10" borderId="17" xfId="0" applyFont="1" applyFill="1" applyBorder="1" applyAlignment="1">
      <alignment horizontal="right" vertical="center"/>
    </xf>
    <xf numFmtId="0" fontId="12" fillId="10" borderId="16" xfId="0" applyFont="1" applyFill="1" applyBorder="1" applyAlignment="1">
      <alignment horizontal="right" vertical="center"/>
    </xf>
    <xf numFmtId="0" fontId="12" fillId="10" borderId="17" xfId="0" applyFont="1" applyFill="1" applyBorder="1" applyAlignment="1">
      <alignment horizontal="center" vertical="center"/>
    </xf>
    <xf numFmtId="0" fontId="16" fillId="10" borderId="10" xfId="0" applyFont="1" applyFill="1" applyBorder="1" applyAlignment="1">
      <alignment horizontal="center" vertical="center"/>
    </xf>
    <xf numFmtId="0" fontId="13" fillId="10" borderId="10" xfId="0" applyFont="1" applyFill="1" applyBorder="1" applyAlignment="1">
      <alignment horizontal="center" vertical="center"/>
    </xf>
    <xf numFmtId="8" fontId="16" fillId="10" borderId="10" xfId="0" applyNumberFormat="1" applyFont="1" applyFill="1" applyBorder="1" applyAlignment="1">
      <alignment horizontal="center" vertical="center"/>
    </xf>
    <xf numFmtId="10" fontId="12" fillId="10" borderId="18" xfId="0" applyNumberFormat="1" applyFont="1" applyFill="1" applyBorder="1" applyAlignment="1">
      <alignment horizontal="right" vertical="center"/>
    </xf>
    <xf numFmtId="44" fontId="6" fillId="11" borderId="10" xfId="1" applyFont="1" applyFill="1" applyBorder="1" applyAlignment="1">
      <alignment vertical="center"/>
    </xf>
    <xf numFmtId="165" fontId="3" fillId="11" borderId="10" xfId="5" applyNumberFormat="1" applyFont="1" applyFill="1" applyBorder="1" applyAlignment="1" applyProtection="1">
      <alignment vertical="center" wrapText="1"/>
    </xf>
    <xf numFmtId="8" fontId="13" fillId="11" borderId="18" xfId="0" applyNumberFormat="1" applyFont="1" applyFill="1" applyBorder="1" applyAlignment="1">
      <alignment horizontal="center" vertical="center"/>
    </xf>
    <xf numFmtId="8" fontId="15" fillId="2" borderId="18" xfId="0" applyNumberFormat="1" applyFont="1" applyFill="1" applyBorder="1" applyAlignment="1">
      <alignment horizontal="center" vertical="center"/>
    </xf>
    <xf numFmtId="0" fontId="12" fillId="2" borderId="15" xfId="0" applyFont="1" applyFill="1" applyBorder="1" applyAlignment="1">
      <alignment horizontal="left" vertical="center"/>
    </xf>
    <xf numFmtId="0" fontId="12" fillId="2" borderId="16" xfId="0" applyFont="1" applyFill="1" applyBorder="1" applyAlignment="1">
      <alignment horizontal="left" vertical="center"/>
    </xf>
    <xf numFmtId="0" fontId="13" fillId="2" borderId="16" xfId="0" applyFont="1" applyFill="1" applyBorder="1" applyAlignment="1">
      <alignment horizontal="left" vertical="center"/>
    </xf>
    <xf numFmtId="0" fontId="13" fillId="2" borderId="17" xfId="0" applyFont="1" applyFill="1" applyBorder="1" applyAlignment="1">
      <alignment horizontal="left" vertical="center"/>
    </xf>
    <xf numFmtId="8" fontId="12" fillId="2" borderId="18" xfId="0" applyNumberFormat="1" applyFont="1" applyFill="1" applyBorder="1" applyAlignment="1">
      <alignment horizontal="center" vertical="center"/>
    </xf>
    <xf numFmtId="8" fontId="16" fillId="11" borderId="10" xfId="0" applyNumberFormat="1" applyFont="1" applyFill="1" applyBorder="1" applyAlignment="1">
      <alignment horizontal="right" vertical="center"/>
    </xf>
    <xf numFmtId="8" fontId="12" fillId="2" borderId="18" xfId="0" applyNumberFormat="1" applyFont="1" applyFill="1" applyBorder="1" applyAlignment="1">
      <alignment horizontal="right" vertical="center"/>
    </xf>
    <xf numFmtId="0" fontId="23" fillId="12" borderId="15" xfId="0" applyFont="1" applyFill="1" applyBorder="1" applyAlignment="1">
      <alignment horizontal="left" vertical="center"/>
    </xf>
    <xf numFmtId="0" fontId="23" fillId="12" borderId="16" xfId="0" applyFont="1" applyFill="1" applyBorder="1" applyAlignment="1">
      <alignment horizontal="left" vertical="center"/>
    </xf>
    <xf numFmtId="0" fontId="23" fillId="12" borderId="16" xfId="0" applyFont="1" applyFill="1" applyBorder="1" applyAlignment="1">
      <alignment vertical="center"/>
    </xf>
    <xf numFmtId="0" fontId="23" fillId="12" borderId="16" xfId="0" applyFont="1" applyFill="1" applyBorder="1" applyAlignment="1">
      <alignment horizontal="center" vertical="center" wrapText="1"/>
    </xf>
    <xf numFmtId="169" fontId="23" fillId="12" borderId="18" xfId="0" applyNumberFormat="1" applyFont="1" applyFill="1" applyBorder="1" applyAlignment="1">
      <alignment horizontal="center" vertical="center"/>
    </xf>
    <xf numFmtId="10" fontId="0" fillId="11" borderId="10" xfId="2" applyNumberFormat="1" applyFont="1" applyFill="1" applyBorder="1" applyAlignment="1">
      <alignment horizontal="center"/>
    </xf>
    <xf numFmtId="0" fontId="24" fillId="12" borderId="10" xfId="0" applyFont="1" applyFill="1" applyBorder="1" applyAlignment="1">
      <alignment horizontal="center" vertical="center"/>
    </xf>
    <xf numFmtId="0" fontId="24" fillId="12" borderId="10" xfId="0" applyFont="1" applyFill="1" applyBorder="1" applyAlignment="1">
      <alignment vertical="center" wrapText="1"/>
    </xf>
    <xf numFmtId="0" fontId="24" fillId="12" borderId="10" xfId="0" applyFont="1" applyFill="1" applyBorder="1" applyAlignment="1">
      <alignment vertical="center"/>
    </xf>
    <xf numFmtId="44" fontId="24" fillId="12" borderId="10" xfId="1" applyFont="1" applyFill="1" applyBorder="1" applyAlignment="1">
      <alignment vertical="center"/>
    </xf>
    <xf numFmtId="0" fontId="24" fillId="12" borderId="12" xfId="0" applyFont="1" applyFill="1" applyBorder="1" applyAlignment="1">
      <alignment horizontal="center" vertical="center"/>
    </xf>
    <xf numFmtId="0" fontId="24" fillId="12" borderId="12" xfId="0" applyFont="1" applyFill="1" applyBorder="1" applyAlignment="1">
      <alignment vertical="center" wrapText="1"/>
    </xf>
    <xf numFmtId="0" fontId="24" fillId="12" borderId="12" xfId="0" applyFont="1" applyFill="1" applyBorder="1" applyAlignment="1">
      <alignment vertical="center"/>
    </xf>
    <xf numFmtId="44" fontId="24" fillId="12" borderId="12" xfId="1" applyFont="1" applyFill="1" applyBorder="1" applyAlignment="1">
      <alignment vertical="center"/>
    </xf>
    <xf numFmtId="0" fontId="23" fillId="12" borderId="16" xfId="0" applyFont="1" applyFill="1" applyBorder="1" applyAlignment="1">
      <alignment horizontal="right" vertical="center"/>
    </xf>
    <xf numFmtId="0" fontId="23" fillId="12" borderId="17" xfId="0" applyFont="1" applyFill="1" applyBorder="1" applyAlignment="1">
      <alignment horizontal="center" vertical="center"/>
    </xf>
    <xf numFmtId="0" fontId="27" fillId="12" borderId="15" xfId="0" applyFont="1" applyFill="1" applyBorder="1" applyAlignment="1">
      <alignment horizontal="left" vertical="center"/>
    </xf>
    <xf numFmtId="0" fontId="27" fillId="12" borderId="16" xfId="0" applyFont="1" applyFill="1" applyBorder="1" applyAlignment="1">
      <alignment horizontal="left" vertical="center"/>
    </xf>
    <xf numFmtId="0" fontId="27" fillId="12" borderId="16" xfId="0" applyFont="1" applyFill="1" applyBorder="1" applyAlignment="1">
      <alignment vertical="center"/>
    </xf>
    <xf numFmtId="0" fontId="27" fillId="12" borderId="16" xfId="0" applyFont="1" applyFill="1" applyBorder="1" applyAlignment="1">
      <alignment horizontal="right" vertical="center"/>
    </xf>
    <xf numFmtId="0" fontId="27" fillId="12" borderId="17" xfId="0" applyFont="1" applyFill="1" applyBorder="1" applyAlignment="1">
      <alignment horizontal="center" vertical="center"/>
    </xf>
    <xf numFmtId="8" fontId="27" fillId="12" borderId="18" xfId="1" applyNumberFormat="1" applyFont="1" applyFill="1" applyBorder="1" applyAlignment="1">
      <alignment horizontal="center" vertical="center"/>
    </xf>
    <xf numFmtId="0" fontId="22" fillId="12" borderId="10" xfId="0" applyFont="1" applyFill="1" applyBorder="1"/>
    <xf numFmtId="10" fontId="22" fillId="12" borderId="10" xfId="0" applyNumberFormat="1" applyFont="1" applyFill="1" applyBorder="1" applyAlignment="1">
      <alignment horizontal="center"/>
    </xf>
    <xf numFmtId="0" fontId="23" fillId="13" borderId="15" xfId="0" applyFont="1" applyFill="1" applyBorder="1" applyAlignment="1">
      <alignment horizontal="left" vertical="center"/>
    </xf>
    <xf numFmtId="0" fontId="23" fillId="13" borderId="16" xfId="0" applyFont="1" applyFill="1" applyBorder="1" applyAlignment="1">
      <alignment horizontal="left" vertical="center"/>
    </xf>
    <xf numFmtId="0" fontId="28" fillId="13" borderId="16" xfId="0" applyFont="1" applyFill="1" applyBorder="1" applyAlignment="1">
      <alignment horizontal="left" vertical="center"/>
    </xf>
    <xf numFmtId="0" fontId="28" fillId="13" borderId="16" xfId="0" applyFont="1" applyFill="1" applyBorder="1" applyAlignment="1">
      <alignment vertical="center"/>
    </xf>
    <xf numFmtId="0" fontId="28" fillId="13" borderId="16" xfId="0" applyFont="1" applyFill="1" applyBorder="1" applyAlignment="1">
      <alignment horizontal="right" vertical="center"/>
    </xf>
    <xf numFmtId="0" fontId="28" fillId="13" borderId="17" xfId="0" applyFont="1" applyFill="1" applyBorder="1" applyAlignment="1">
      <alignment horizontal="right" vertical="center"/>
    </xf>
    <xf numFmtId="6" fontId="23" fillId="13" borderId="18" xfId="0" applyNumberFormat="1" applyFont="1" applyFill="1" applyBorder="1" applyAlignment="1">
      <alignment horizontal="center" vertical="center"/>
    </xf>
    <xf numFmtId="44" fontId="24" fillId="12" borderId="10" xfId="1" applyFont="1" applyFill="1" applyBorder="1" applyAlignment="1">
      <alignment horizontal="center" vertical="center"/>
    </xf>
    <xf numFmtId="171" fontId="0" fillId="0" borderId="0" xfId="0" applyNumberFormat="1"/>
    <xf numFmtId="9" fontId="0" fillId="0" borderId="0" xfId="2" applyFont="1"/>
    <xf numFmtId="6" fontId="12" fillId="2" borderId="16" xfId="0" applyNumberFormat="1" applyFont="1" applyFill="1" applyBorder="1" applyAlignment="1">
      <alignment horizontal="center" vertical="center" wrapText="1"/>
    </xf>
    <xf numFmtId="171" fontId="6" fillId="0" borderId="10" xfId="0" applyNumberFormat="1" applyFont="1" applyBorder="1" applyAlignment="1">
      <alignment vertical="center" wrapText="1"/>
    </xf>
    <xf numFmtId="171" fontId="6" fillId="0" borderId="10" xfId="0" applyNumberFormat="1" applyFont="1" applyBorder="1" applyAlignment="1">
      <alignment horizontal="center" vertical="center"/>
    </xf>
    <xf numFmtId="171" fontId="6" fillId="0" borderId="10" xfId="0" applyNumberFormat="1" applyFont="1" applyBorder="1" applyAlignment="1">
      <alignment vertical="center"/>
    </xf>
    <xf numFmtId="171" fontId="6" fillId="0" borderId="0" xfId="0" applyNumberFormat="1" applyFont="1" applyAlignment="1">
      <alignment vertical="center"/>
    </xf>
    <xf numFmtId="171" fontId="24" fillId="12" borderId="10" xfId="0" applyNumberFormat="1" applyFont="1" applyFill="1" applyBorder="1" applyAlignment="1">
      <alignment horizontal="center" vertical="center"/>
    </xf>
    <xf numFmtId="171" fontId="24" fillId="12" borderId="10" xfId="0" applyNumberFormat="1" applyFont="1" applyFill="1" applyBorder="1" applyAlignment="1">
      <alignment vertical="center"/>
    </xf>
    <xf numFmtId="1" fontId="6" fillId="0" borderId="10" xfId="7" applyNumberFormat="1" applyFont="1" applyBorder="1" applyAlignment="1">
      <alignment horizontal="center" vertical="center"/>
    </xf>
    <xf numFmtId="10" fontId="6" fillId="0" borderId="10" xfId="2" applyNumberFormat="1" applyFont="1" applyFill="1" applyBorder="1" applyAlignment="1">
      <alignment horizontal="center" vertical="center"/>
    </xf>
    <xf numFmtId="9" fontId="6" fillId="0" borderId="10" xfId="2" applyFont="1" applyFill="1" applyBorder="1" applyAlignment="1">
      <alignment horizontal="center" vertical="center"/>
    </xf>
    <xf numFmtId="9" fontId="6" fillId="0" borderId="10" xfId="2" applyFont="1" applyBorder="1" applyAlignment="1">
      <alignment horizontal="center" vertical="center"/>
    </xf>
    <xf numFmtId="171" fontId="26" fillId="12" borderId="1" xfId="0" applyNumberFormat="1" applyFont="1" applyFill="1" applyBorder="1" applyAlignment="1">
      <alignment vertical="center"/>
    </xf>
    <xf numFmtId="171" fontId="26" fillId="12" borderId="2" xfId="0" applyNumberFormat="1" applyFont="1" applyFill="1" applyBorder="1" applyAlignment="1">
      <alignment vertical="center"/>
    </xf>
    <xf numFmtId="171" fontId="25" fillId="12" borderId="1" xfId="0" applyNumberFormat="1" applyFont="1" applyFill="1" applyBorder="1" applyAlignment="1">
      <alignment vertical="center" wrapText="1"/>
    </xf>
    <xf numFmtId="171" fontId="25" fillId="12" borderId="2" xfId="0" applyNumberFormat="1" applyFont="1" applyFill="1" applyBorder="1" applyAlignment="1">
      <alignment vertical="center" wrapText="1"/>
    </xf>
    <xf numFmtId="172" fontId="6" fillId="0" borderId="10" xfId="1" applyNumberFormat="1" applyFont="1" applyBorder="1" applyAlignment="1">
      <alignment vertical="center"/>
    </xf>
    <xf numFmtId="172" fontId="25" fillId="12" borderId="3" xfId="0" applyNumberFormat="1" applyFont="1" applyFill="1" applyBorder="1" applyAlignment="1">
      <alignment vertical="center" wrapText="1"/>
    </xf>
    <xf numFmtId="172" fontId="25" fillId="12" borderId="10" xfId="1" applyNumberFormat="1" applyFont="1" applyFill="1" applyBorder="1" applyAlignment="1">
      <alignment vertical="center"/>
    </xf>
    <xf numFmtId="172" fontId="6" fillId="0" borderId="0" xfId="1" applyNumberFormat="1" applyFont="1" applyAlignment="1">
      <alignment vertical="center"/>
    </xf>
    <xf numFmtId="172" fontId="24" fillId="12" borderId="10" xfId="1" applyNumberFormat="1" applyFont="1" applyFill="1" applyBorder="1" applyAlignment="1">
      <alignment vertical="center"/>
    </xf>
    <xf numFmtId="172" fontId="24" fillId="12" borderId="10" xfId="1" applyNumberFormat="1" applyFont="1" applyFill="1" applyBorder="1" applyAlignment="1">
      <alignment horizontal="center" vertical="center"/>
    </xf>
    <xf numFmtId="172" fontId="0" fillId="0" borderId="0" xfId="0" applyNumberFormat="1"/>
    <xf numFmtId="172" fontId="26" fillId="12" borderId="3" xfId="0" applyNumberFormat="1" applyFont="1" applyFill="1" applyBorder="1" applyAlignment="1">
      <alignment vertical="center"/>
    </xf>
    <xf numFmtId="172" fontId="26" fillId="12" borderId="10" xfId="1" applyNumberFormat="1" applyFont="1" applyFill="1" applyBorder="1" applyAlignment="1">
      <alignment vertical="center"/>
    </xf>
    <xf numFmtId="6" fontId="12" fillId="11" borderId="10" xfId="0" applyNumberFormat="1" applyFont="1" applyFill="1" applyBorder="1" applyAlignment="1">
      <alignment horizontal="center" vertical="center"/>
    </xf>
    <xf numFmtId="0" fontId="19" fillId="0" borderId="0" xfId="0" applyFont="1" applyAlignment="1">
      <alignment horizontal="left"/>
    </xf>
    <xf numFmtId="44" fontId="13" fillId="11" borderId="18" xfId="1" applyFont="1" applyFill="1" applyBorder="1" applyAlignment="1">
      <alignment horizontal="center" vertical="center" wrapText="1"/>
    </xf>
    <xf numFmtId="44" fontId="12" fillId="2" borderId="10" xfId="0" applyNumberFormat="1" applyFont="1" applyFill="1" applyBorder="1" applyAlignment="1">
      <alignment horizontal="center" vertical="center"/>
    </xf>
    <xf numFmtId="10" fontId="26" fillId="12" borderId="10" xfId="2" applyNumberFormat="1" applyFont="1" applyFill="1" applyBorder="1" applyAlignment="1">
      <alignment vertical="center"/>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0" xfId="0" applyFont="1" applyAlignment="1">
      <alignment horizontal="center" vertical="center" wrapText="1"/>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10" fillId="0" borderId="8" xfId="0" applyFont="1" applyBorder="1" applyAlignment="1">
      <alignment horizontal="center" vertical="center"/>
    </xf>
    <xf numFmtId="0" fontId="2" fillId="0" borderId="10" xfId="0" applyFont="1" applyBorder="1" applyAlignment="1">
      <alignment horizontal="center" vertical="center"/>
    </xf>
    <xf numFmtId="0" fontId="2" fillId="0" borderId="10" xfId="0" applyFont="1" applyBorder="1" applyAlignment="1">
      <alignment horizontal="center" vertical="center" wrapText="1"/>
    </xf>
    <xf numFmtId="44" fontId="2" fillId="0" borderId="10" xfId="1" applyFont="1" applyBorder="1" applyAlignment="1">
      <alignment horizontal="center" vertical="center" wrapText="1"/>
    </xf>
    <xf numFmtId="0" fontId="11" fillId="10" borderId="10" xfId="0" applyFont="1" applyFill="1" applyBorder="1" applyAlignment="1">
      <alignment horizontal="center" wrapText="1"/>
    </xf>
    <xf numFmtId="0" fontId="12" fillId="10" borderId="15" xfId="0" applyFont="1" applyFill="1" applyBorder="1" applyAlignment="1">
      <alignment horizontal="left" vertical="center"/>
    </xf>
    <xf numFmtId="0" fontId="12" fillId="10" borderId="16" xfId="0" applyFont="1" applyFill="1" applyBorder="1" applyAlignment="1">
      <alignment horizontal="left" vertical="center"/>
    </xf>
    <xf numFmtId="0" fontId="12" fillId="10" borderId="17" xfId="0" applyFont="1" applyFill="1" applyBorder="1" applyAlignment="1">
      <alignment horizontal="left" vertical="center"/>
    </xf>
    <xf numFmtId="0" fontId="12" fillId="10" borderId="15" xfId="0" applyFont="1" applyFill="1" applyBorder="1" applyAlignment="1">
      <alignment horizontal="center" vertical="center" wrapText="1"/>
    </xf>
    <xf numFmtId="0" fontId="12" fillId="10" borderId="17" xfId="0" applyFont="1" applyFill="1" applyBorder="1" applyAlignment="1">
      <alignment horizontal="center" vertical="center" wrapText="1"/>
    </xf>
    <xf numFmtId="0" fontId="13" fillId="10" borderId="15" xfId="0" applyFont="1" applyFill="1" applyBorder="1" applyAlignment="1">
      <alignment horizontal="center" vertical="center"/>
    </xf>
    <xf numFmtId="0" fontId="13" fillId="10" borderId="17" xfId="0" applyFont="1" applyFill="1" applyBorder="1" applyAlignment="1">
      <alignment horizontal="center" vertical="center"/>
    </xf>
    <xf numFmtId="0" fontId="5" fillId="10" borderId="15" xfId="0" applyFont="1" applyFill="1" applyBorder="1" applyAlignment="1">
      <alignment horizontal="center" vertical="center"/>
    </xf>
    <xf numFmtId="0" fontId="5" fillId="10" borderId="17" xfId="0" applyFont="1" applyFill="1" applyBorder="1" applyAlignment="1">
      <alignment horizontal="center" vertical="center"/>
    </xf>
    <xf numFmtId="0" fontId="13" fillId="10" borderId="15" xfId="0" applyFont="1" applyFill="1" applyBorder="1" applyAlignment="1">
      <alignment horizontal="justify" vertical="center" wrapText="1"/>
    </xf>
    <xf numFmtId="0" fontId="13" fillId="10" borderId="16" xfId="0" applyFont="1" applyFill="1" applyBorder="1" applyAlignment="1">
      <alignment horizontal="justify" vertical="center" wrapText="1"/>
    </xf>
    <xf numFmtId="0" fontId="13" fillId="10" borderId="17" xfId="0" applyFont="1" applyFill="1" applyBorder="1" applyAlignment="1">
      <alignment horizontal="justify" vertical="center" wrapText="1"/>
    </xf>
    <xf numFmtId="0" fontId="12" fillId="10" borderId="15" xfId="0" applyFont="1" applyFill="1" applyBorder="1" applyAlignment="1">
      <alignment horizontal="center" vertical="center"/>
    </xf>
    <xf numFmtId="0" fontId="12" fillId="10" borderId="16" xfId="0" applyFont="1" applyFill="1" applyBorder="1" applyAlignment="1">
      <alignment horizontal="center" vertical="center"/>
    </xf>
    <xf numFmtId="0" fontId="15" fillId="10" borderId="15" xfId="0" applyFont="1" applyFill="1" applyBorder="1" applyAlignment="1">
      <alignment horizontal="center" vertical="center" wrapText="1"/>
    </xf>
    <xf numFmtId="0" fontId="15" fillId="10" borderId="16" xfId="0" applyFont="1" applyFill="1" applyBorder="1" applyAlignment="1">
      <alignment horizontal="center" vertical="center" wrapText="1"/>
    </xf>
    <xf numFmtId="0" fontId="15" fillId="10" borderId="17" xfId="0" applyFont="1" applyFill="1" applyBorder="1" applyAlignment="1">
      <alignment horizontal="center" vertical="center" wrapText="1"/>
    </xf>
    <xf numFmtId="0" fontId="12" fillId="2" borderId="15" xfId="0" applyFont="1" applyFill="1" applyBorder="1" applyAlignment="1">
      <alignment horizontal="left" vertical="center"/>
    </xf>
    <xf numFmtId="0" fontId="12" fillId="2" borderId="16" xfId="0" applyFont="1" applyFill="1" applyBorder="1" applyAlignment="1">
      <alignment horizontal="left" vertical="center"/>
    </xf>
    <xf numFmtId="0" fontId="12" fillId="2" borderId="17" xfId="0" applyFont="1" applyFill="1" applyBorder="1" applyAlignment="1">
      <alignment horizontal="left" vertical="center"/>
    </xf>
    <xf numFmtId="8" fontId="16" fillId="11" borderId="10" xfId="0" applyNumberFormat="1" applyFont="1" applyFill="1" applyBorder="1" applyAlignment="1">
      <alignment horizontal="right" vertical="center"/>
    </xf>
    <xf numFmtId="0" fontId="16" fillId="10" borderId="10" xfId="0" applyFont="1" applyFill="1" applyBorder="1" applyAlignment="1">
      <alignment horizontal="center" vertical="center"/>
    </xf>
    <xf numFmtId="8" fontId="16" fillId="10" borderId="10" xfId="0" applyNumberFormat="1" applyFont="1" applyFill="1" applyBorder="1" applyAlignment="1">
      <alignment horizontal="center" vertical="center"/>
    </xf>
    <xf numFmtId="0" fontId="16" fillId="10" borderId="7" xfId="0" applyFont="1" applyFill="1" applyBorder="1" applyAlignment="1">
      <alignment horizontal="left" vertical="center" wrapText="1"/>
    </xf>
    <xf numFmtId="0" fontId="16" fillId="10" borderId="8" xfId="0" applyFont="1" applyFill="1" applyBorder="1" applyAlignment="1">
      <alignment horizontal="left" vertical="center" wrapText="1"/>
    </xf>
    <xf numFmtId="0" fontId="16" fillId="10" borderId="9" xfId="0" applyFont="1" applyFill="1" applyBorder="1" applyAlignment="1">
      <alignment horizontal="left" vertical="center" wrapText="1"/>
    </xf>
    <xf numFmtId="0" fontId="15" fillId="10" borderId="4" xfId="0" applyFont="1" applyFill="1" applyBorder="1" applyAlignment="1">
      <alignment horizontal="left" vertical="center" wrapText="1"/>
    </xf>
    <xf numFmtId="0" fontId="15" fillId="10" borderId="5" xfId="0" applyFont="1" applyFill="1" applyBorder="1" applyAlignment="1">
      <alignment horizontal="left" vertical="center" wrapText="1"/>
    </xf>
    <xf numFmtId="0" fontId="15" fillId="10" borderId="6" xfId="0" applyFont="1" applyFill="1" applyBorder="1" applyAlignment="1">
      <alignment horizontal="left" vertical="center" wrapText="1"/>
    </xf>
    <xf numFmtId="0" fontId="15" fillId="10" borderId="22" xfId="0" applyFont="1" applyFill="1" applyBorder="1" applyAlignment="1">
      <alignment horizontal="left" vertical="center" wrapText="1"/>
    </xf>
    <xf numFmtId="0" fontId="15" fillId="10" borderId="23" xfId="0" applyFont="1" applyFill="1" applyBorder="1" applyAlignment="1">
      <alignment horizontal="left" vertical="center"/>
    </xf>
    <xf numFmtId="0" fontId="15" fillId="10" borderId="24" xfId="0" applyFont="1" applyFill="1" applyBorder="1" applyAlignment="1">
      <alignment horizontal="left" vertical="center"/>
    </xf>
    <xf numFmtId="0" fontId="12" fillId="10" borderId="17" xfId="0" applyFont="1" applyFill="1" applyBorder="1" applyAlignment="1">
      <alignment horizontal="center" vertical="center"/>
    </xf>
    <xf numFmtId="0" fontId="16" fillId="10" borderId="11" xfId="0" applyFont="1" applyFill="1" applyBorder="1" applyAlignment="1">
      <alignment horizontal="center" vertical="center"/>
    </xf>
    <xf numFmtId="0" fontId="16" fillId="10" borderId="12" xfId="0" applyFont="1" applyFill="1" applyBorder="1" applyAlignment="1">
      <alignment horizontal="center" vertical="center"/>
    </xf>
    <xf numFmtId="8" fontId="16" fillId="11" borderId="11" xfId="0" applyNumberFormat="1" applyFont="1" applyFill="1" applyBorder="1" applyAlignment="1">
      <alignment horizontal="right" vertical="center"/>
    </xf>
    <xf numFmtId="8" fontId="16" fillId="11" borderId="12" xfId="0" applyNumberFormat="1" applyFont="1" applyFill="1" applyBorder="1" applyAlignment="1">
      <alignment horizontal="right" vertical="center"/>
    </xf>
    <xf numFmtId="8" fontId="16" fillId="10" borderId="11" xfId="0" applyNumberFormat="1" applyFont="1" applyFill="1" applyBorder="1" applyAlignment="1">
      <alignment horizontal="center" vertical="center"/>
    </xf>
    <xf numFmtId="8" fontId="16" fillId="10" borderId="12" xfId="0" applyNumberFormat="1" applyFont="1" applyFill="1" applyBorder="1" applyAlignment="1">
      <alignment horizontal="center" vertical="center"/>
    </xf>
    <xf numFmtId="0" fontId="12" fillId="10" borderId="25" xfId="0" applyFont="1" applyFill="1" applyBorder="1" applyAlignment="1">
      <alignment horizontal="center" vertical="center"/>
    </xf>
    <xf numFmtId="0" fontId="12" fillId="10" borderId="26" xfId="0" applyFont="1" applyFill="1" applyBorder="1" applyAlignment="1">
      <alignment horizontal="center" vertical="center"/>
    </xf>
    <xf numFmtId="0" fontId="12" fillId="10" borderId="27" xfId="0" applyFont="1" applyFill="1" applyBorder="1" applyAlignment="1">
      <alignment horizontal="center" vertical="center"/>
    </xf>
    <xf numFmtId="0" fontId="16" fillId="10" borderId="12" xfId="0" applyFont="1" applyFill="1" applyBorder="1" applyAlignment="1">
      <alignment horizontal="left" vertical="center" wrapText="1"/>
    </xf>
    <xf numFmtId="0" fontId="15" fillId="10" borderId="11" xfId="0" applyFont="1" applyFill="1" applyBorder="1" applyAlignment="1">
      <alignment horizontal="left" vertical="center" wrapText="1"/>
    </xf>
    <xf numFmtId="0" fontId="16" fillId="10" borderId="10" xfId="0" applyFont="1" applyFill="1" applyBorder="1" applyAlignment="1">
      <alignment horizontal="left"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10" borderId="15" xfId="0" applyFont="1" applyFill="1" applyBorder="1" applyAlignment="1">
      <alignment vertical="center"/>
    </xf>
    <xf numFmtId="0" fontId="12" fillId="10" borderId="16" xfId="0" applyFont="1" applyFill="1" applyBorder="1" applyAlignment="1">
      <alignment vertical="center"/>
    </xf>
    <xf numFmtId="0" fontId="12" fillId="10" borderId="39" xfId="0" applyFont="1" applyFill="1" applyBorder="1" applyAlignment="1">
      <alignment vertical="center"/>
    </xf>
    <xf numFmtId="0" fontId="12" fillId="10" borderId="19" xfId="0" applyFont="1" applyFill="1" applyBorder="1" applyAlignment="1">
      <alignment horizontal="center" vertical="center" textRotation="45" wrapText="1"/>
    </xf>
    <xf numFmtId="0" fontId="12" fillId="10" borderId="20" xfId="0" applyFont="1" applyFill="1" applyBorder="1" applyAlignment="1">
      <alignment horizontal="center" vertical="center" textRotation="45" wrapText="1"/>
    </xf>
    <xf numFmtId="0" fontId="12" fillId="10" borderId="21" xfId="0" applyFont="1" applyFill="1" applyBorder="1" applyAlignment="1">
      <alignment horizontal="center" vertical="center" textRotation="45" wrapText="1"/>
    </xf>
    <xf numFmtId="0" fontId="13" fillId="10" borderId="15" xfId="0" applyFont="1" applyFill="1" applyBorder="1" applyAlignment="1">
      <alignment vertical="center" wrapText="1"/>
    </xf>
    <xf numFmtId="0" fontId="13" fillId="10" borderId="17" xfId="0" applyFont="1" applyFill="1" applyBorder="1" applyAlignment="1">
      <alignment vertical="center" wrapText="1"/>
    </xf>
    <xf numFmtId="0" fontId="13" fillId="10" borderId="15" xfId="0" applyFont="1" applyFill="1" applyBorder="1" applyAlignment="1">
      <alignment horizontal="left" vertical="center" wrapText="1"/>
    </xf>
    <xf numFmtId="0" fontId="13" fillId="10" borderId="17" xfId="0" applyFont="1" applyFill="1" applyBorder="1" applyAlignment="1">
      <alignment horizontal="left" vertical="center" wrapText="1"/>
    </xf>
    <xf numFmtId="0" fontId="17" fillId="2" borderId="30" xfId="0" applyFont="1" applyFill="1" applyBorder="1" applyAlignment="1">
      <alignment horizontal="center" vertical="center" textRotation="90"/>
    </xf>
    <xf numFmtId="0" fontId="17" fillId="2" borderId="33" xfId="0" applyFont="1" applyFill="1" applyBorder="1" applyAlignment="1">
      <alignment horizontal="center" vertical="center" textRotation="90"/>
    </xf>
    <xf numFmtId="0" fontId="17" fillId="2" borderId="37" xfId="0" applyFont="1" applyFill="1" applyBorder="1" applyAlignment="1">
      <alignment horizontal="center" vertical="center" textRotation="90"/>
    </xf>
    <xf numFmtId="0" fontId="17" fillId="8" borderId="30" xfId="0" applyFont="1" applyFill="1" applyBorder="1" applyAlignment="1">
      <alignment horizontal="center" vertical="center" textRotation="90"/>
    </xf>
    <xf numFmtId="0" fontId="17" fillId="8" borderId="33" xfId="0" applyFont="1" applyFill="1" applyBorder="1" applyAlignment="1">
      <alignment horizontal="center" vertical="center" textRotation="90"/>
    </xf>
    <xf numFmtId="0" fontId="17" fillId="8" borderId="37" xfId="0" applyFont="1" applyFill="1" applyBorder="1" applyAlignment="1">
      <alignment horizontal="center" vertical="center" textRotation="90"/>
    </xf>
  </cellXfs>
  <cellStyles count="10">
    <cellStyle name="0,0_x000d__x000a_NA_x000d__x000a_ 2" xfId="4" xr:uid="{B68A53FA-C01C-4128-ABC9-57BEE3D9ED96}"/>
    <cellStyle name="Millares" xfId="7" builtinId="3"/>
    <cellStyle name="Millares [0]" xfId="8" builtinId="6"/>
    <cellStyle name="Millares 2 2" xfId="6" xr:uid="{547B82D3-741D-4CF2-A081-E7B9D452F944}"/>
    <cellStyle name="Moneda" xfId="1" builtinId="4"/>
    <cellStyle name="Moneda [0]" xfId="9" builtinId="7"/>
    <cellStyle name="Moneda 2 2" xfId="5" xr:uid="{C8A492EB-8602-485A-8523-F19B444FD6A4}"/>
    <cellStyle name="Normal" xfId="0" builtinId="0"/>
    <cellStyle name="Normal 4" xfId="3" xr:uid="{F83C631C-39F1-4844-B3CC-14366F86719A}"/>
    <cellStyle name="Porcentaje" xfId="2" builtinId="5"/>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55842</xdr:colOff>
      <xdr:row>1</xdr:row>
      <xdr:rowOff>224118</xdr:rowOff>
    </xdr:from>
    <xdr:to>
      <xdr:col>3</xdr:col>
      <xdr:colOff>242383</xdr:colOff>
      <xdr:row>1</xdr:row>
      <xdr:rowOff>1010808</xdr:rowOff>
    </xdr:to>
    <xdr:pic>
      <xdr:nvPicPr>
        <xdr:cNvPr id="4" name="Imagen 3" descr="Interfaz de usuario gráfica&#10;&#10;Descripción generada automáticamente con confianza media">
          <a:extLst>
            <a:ext uri="{FF2B5EF4-FFF2-40B4-BE49-F238E27FC236}">
              <a16:creationId xmlns:a16="http://schemas.microsoft.com/office/drawing/2014/main" id="{586E355F-48BB-DB12-6FB9-2EAFFB19B1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664136" y="437030"/>
          <a:ext cx="948541" cy="78669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2356970</xdr:colOff>
      <xdr:row>0</xdr:row>
      <xdr:rowOff>14940</xdr:rowOff>
    </xdr:from>
    <xdr:to>
      <xdr:col>4</xdr:col>
      <xdr:colOff>458492</xdr:colOff>
      <xdr:row>0</xdr:row>
      <xdr:rowOff>1292410</xdr:rowOff>
    </xdr:to>
    <xdr:pic>
      <xdr:nvPicPr>
        <xdr:cNvPr id="3" name="Imagen 2">
          <a:extLst>
            <a:ext uri="{FF2B5EF4-FFF2-40B4-BE49-F238E27FC236}">
              <a16:creationId xmlns:a16="http://schemas.microsoft.com/office/drawing/2014/main" id="{4ACBF008-79CE-4420-A16A-F3FAC55AE4F3}"/>
            </a:ext>
          </a:extLst>
        </xdr:cNvPr>
        <xdr:cNvPicPr>
          <a:picLocks noChangeAspect="1"/>
        </xdr:cNvPicPr>
      </xdr:nvPicPr>
      <xdr:blipFill>
        <a:blip xmlns:r="http://schemas.openxmlformats.org/officeDocument/2006/relationships" r:embed="rId1"/>
        <a:stretch>
          <a:fillRect/>
        </a:stretch>
      </xdr:blipFill>
      <xdr:spPr>
        <a:xfrm>
          <a:off x="7317441" y="14940"/>
          <a:ext cx="2628698" cy="1277470"/>
        </a:xfrm>
        <a:prstGeom prst="rect">
          <a:avLst/>
        </a:prstGeom>
        <a:solidFill>
          <a:srgbClr val="FFFF99"/>
        </a:solid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BF7A2-906A-4CFD-80AB-DC02BFFE2D41}">
  <dimension ref="A1:G171"/>
  <sheetViews>
    <sheetView tabSelected="1" zoomScale="60" zoomScaleNormal="60" workbookViewId="0">
      <selection activeCell="F160" sqref="F160"/>
    </sheetView>
  </sheetViews>
  <sheetFormatPr baseColWidth="10" defaultColWidth="11.453125" defaultRowHeight="14.5" x14ac:dyDescent="0.35"/>
  <cols>
    <col min="1" max="1" width="11.453125" style="19"/>
    <col min="2" max="2" width="55.81640625" style="1" customWidth="1"/>
    <col min="3" max="3" width="11.453125" style="1"/>
    <col min="4" max="4" width="16.81640625" style="1" customWidth="1"/>
    <col min="5" max="5" width="27.81640625" style="20" customWidth="1"/>
    <col min="6" max="6" width="37.453125" style="20" customWidth="1"/>
    <col min="7" max="7" width="14.453125" bestFit="1" customWidth="1"/>
  </cols>
  <sheetData>
    <row r="1" spans="1:6" x14ac:dyDescent="0.35">
      <c r="A1" s="249" t="s">
        <v>0</v>
      </c>
      <c r="B1" s="250"/>
      <c r="C1" s="250"/>
      <c r="D1" s="250"/>
      <c r="E1" s="250"/>
      <c r="F1" s="251"/>
    </row>
    <row r="2" spans="1:6" ht="96.75" customHeight="1" x14ac:dyDescent="0.35">
      <c r="A2" s="249"/>
      <c r="B2" s="250"/>
      <c r="C2" s="250"/>
      <c r="D2" s="250"/>
      <c r="E2" s="250"/>
      <c r="F2" s="251"/>
    </row>
    <row r="3" spans="1:6" x14ac:dyDescent="0.35">
      <c r="A3" s="253" t="s">
        <v>1</v>
      </c>
      <c r="B3" s="254" t="s">
        <v>2</v>
      </c>
      <c r="C3" s="254" t="s">
        <v>3</v>
      </c>
      <c r="D3" s="254" t="s">
        <v>4</v>
      </c>
      <c r="E3" s="46" t="s">
        <v>5</v>
      </c>
      <c r="F3" s="255" t="s">
        <v>6</v>
      </c>
    </row>
    <row r="4" spans="1:6" x14ac:dyDescent="0.35">
      <c r="A4" s="253"/>
      <c r="B4" s="254"/>
      <c r="C4" s="254"/>
      <c r="D4" s="254"/>
      <c r="E4" s="47" t="s">
        <v>7</v>
      </c>
      <c r="F4" s="255"/>
    </row>
    <row r="5" spans="1:6" x14ac:dyDescent="0.35">
      <c r="A5" s="21"/>
      <c r="B5" s="22" t="s">
        <v>272</v>
      </c>
      <c r="C5" s="22"/>
      <c r="D5" s="22"/>
      <c r="E5" s="48"/>
      <c r="F5" s="23"/>
    </row>
    <row r="6" spans="1:6" x14ac:dyDescent="0.35">
      <c r="A6" s="2">
        <v>1</v>
      </c>
      <c r="B6" s="50" t="s">
        <v>8</v>
      </c>
      <c r="C6" s="2"/>
      <c r="D6" s="2"/>
      <c r="E6" s="49"/>
      <c r="F6" s="49"/>
    </row>
    <row r="7" spans="1:6" x14ac:dyDescent="0.35">
      <c r="A7" s="3">
        <v>1.1000000000000001</v>
      </c>
      <c r="B7" s="4" t="s">
        <v>9</v>
      </c>
      <c r="C7" s="4" t="s">
        <v>10</v>
      </c>
      <c r="D7" s="4">
        <v>290</v>
      </c>
      <c r="E7" s="166"/>
      <c r="F7" s="5">
        <f>+ROUND((D7*E7),2)</f>
        <v>0</v>
      </c>
    </row>
    <row r="8" spans="1:6" ht="27" x14ac:dyDescent="0.35">
      <c r="A8" s="3">
        <v>1.2</v>
      </c>
      <c r="B8" s="6" t="s">
        <v>11</v>
      </c>
      <c r="C8" s="4" t="s">
        <v>12</v>
      </c>
      <c r="D8" s="4">
        <v>290</v>
      </c>
      <c r="E8" s="166"/>
      <c r="F8" s="5">
        <f>+ROUND((D8*E8),2)</f>
        <v>0</v>
      </c>
    </row>
    <row r="9" spans="1:6" ht="40.5" x14ac:dyDescent="0.35">
      <c r="A9" s="3">
        <v>1.3</v>
      </c>
      <c r="B9" s="6" t="s">
        <v>13</v>
      </c>
      <c r="C9" s="4" t="s">
        <v>12</v>
      </c>
      <c r="D9" s="4">
        <v>150</v>
      </c>
      <c r="E9" s="166"/>
      <c r="F9" s="5">
        <f>+ROUND((D9*E9),2)</f>
        <v>0</v>
      </c>
    </row>
    <row r="10" spans="1:6" x14ac:dyDescent="0.35">
      <c r="A10" s="32">
        <v>2</v>
      </c>
      <c r="B10" s="33" t="s">
        <v>14</v>
      </c>
      <c r="C10" s="33"/>
      <c r="D10" s="33"/>
      <c r="E10" s="34"/>
      <c r="F10" s="34"/>
    </row>
    <row r="11" spans="1:6" ht="27" x14ac:dyDescent="0.35">
      <c r="A11" s="3">
        <v>2.1</v>
      </c>
      <c r="B11" s="6" t="s">
        <v>15</v>
      </c>
      <c r="C11" s="4" t="s">
        <v>12</v>
      </c>
      <c r="D11" s="4">
        <v>8</v>
      </c>
      <c r="E11" s="166"/>
      <c r="F11" s="5">
        <f>+ROUND((D11*E11),2)</f>
        <v>0</v>
      </c>
    </row>
    <row r="12" spans="1:6" x14ac:dyDescent="0.35">
      <c r="A12" s="32">
        <v>3</v>
      </c>
      <c r="B12" s="33" t="s">
        <v>16</v>
      </c>
      <c r="C12" s="33"/>
      <c r="D12" s="33"/>
      <c r="E12" s="34"/>
      <c r="F12" s="34"/>
    </row>
    <row r="13" spans="1:6" ht="67.5" x14ac:dyDescent="0.35">
      <c r="A13" s="3">
        <v>3.1</v>
      </c>
      <c r="B13" s="6" t="s">
        <v>17</v>
      </c>
      <c r="C13" s="4" t="s">
        <v>10</v>
      </c>
      <c r="D13" s="4">
        <v>45.32</v>
      </c>
      <c r="E13" s="166"/>
      <c r="F13" s="5">
        <f>+ROUND((D13*E13),2)</f>
        <v>0</v>
      </c>
    </row>
    <row r="14" spans="1:6" x14ac:dyDescent="0.35">
      <c r="A14" s="32">
        <v>4</v>
      </c>
      <c r="B14" s="33" t="s">
        <v>18</v>
      </c>
      <c r="C14" s="33"/>
      <c r="D14" s="33"/>
      <c r="E14" s="34"/>
      <c r="F14" s="34"/>
    </row>
    <row r="15" spans="1:6" ht="67.5" x14ac:dyDescent="0.35">
      <c r="A15" s="3">
        <v>4.0999999999999996</v>
      </c>
      <c r="B15" s="6" t="s">
        <v>293</v>
      </c>
      <c r="C15" s="4" t="s">
        <v>19</v>
      </c>
      <c r="D15" s="4">
        <v>1</v>
      </c>
      <c r="E15" s="166"/>
      <c r="F15" s="5">
        <f t="shared" ref="F15:F25" si="0">+ROUND((D15*E15),2)</f>
        <v>0</v>
      </c>
    </row>
    <row r="16" spans="1:6" ht="67.5" x14ac:dyDescent="0.35">
      <c r="A16" s="3">
        <v>4.2</v>
      </c>
      <c r="B16" s="6" t="s">
        <v>294</v>
      </c>
      <c r="C16" s="4" t="s">
        <v>19</v>
      </c>
      <c r="D16" s="4">
        <v>1</v>
      </c>
      <c r="E16" s="166"/>
      <c r="F16" s="5">
        <f t="shared" si="0"/>
        <v>0</v>
      </c>
    </row>
    <row r="17" spans="1:6" ht="40.5" x14ac:dyDescent="0.35">
      <c r="A17" s="3">
        <v>4.3</v>
      </c>
      <c r="B17" s="6" t="s">
        <v>295</v>
      </c>
      <c r="C17" s="4" t="s">
        <v>19</v>
      </c>
      <c r="D17" s="4">
        <v>1</v>
      </c>
      <c r="E17" s="166"/>
      <c r="F17" s="5">
        <f t="shared" si="0"/>
        <v>0</v>
      </c>
    </row>
    <row r="18" spans="1:6" ht="94.5" x14ac:dyDescent="0.35">
      <c r="A18" s="3">
        <v>4.4000000000000004</v>
      </c>
      <c r="B18" s="6" t="s">
        <v>296</v>
      </c>
      <c r="C18" s="4" t="s">
        <v>19</v>
      </c>
      <c r="D18" s="4">
        <v>5</v>
      </c>
      <c r="E18" s="166"/>
      <c r="F18" s="5">
        <f t="shared" si="0"/>
        <v>0</v>
      </c>
    </row>
    <row r="19" spans="1:6" ht="94.5" x14ac:dyDescent="0.35">
      <c r="A19" s="3">
        <v>4.5</v>
      </c>
      <c r="B19" s="6" t="s">
        <v>298</v>
      </c>
      <c r="C19" s="4" t="s">
        <v>20</v>
      </c>
      <c r="D19" s="4">
        <v>28</v>
      </c>
      <c r="E19" s="166"/>
      <c r="F19" s="5">
        <f t="shared" si="0"/>
        <v>0</v>
      </c>
    </row>
    <row r="20" spans="1:6" ht="67.5" x14ac:dyDescent="0.35">
      <c r="A20" s="3">
        <v>4.5999999999999996</v>
      </c>
      <c r="B20" s="6" t="s">
        <v>299</v>
      </c>
      <c r="C20" s="4" t="s">
        <v>19</v>
      </c>
      <c r="D20" s="4">
        <v>3</v>
      </c>
      <c r="E20" s="166"/>
      <c r="F20" s="5">
        <f t="shared" si="0"/>
        <v>0</v>
      </c>
    </row>
    <row r="21" spans="1:6" ht="81" x14ac:dyDescent="0.35">
      <c r="A21" s="3">
        <v>4.7</v>
      </c>
      <c r="B21" s="6" t="s">
        <v>300</v>
      </c>
      <c r="C21" s="4" t="s">
        <v>19</v>
      </c>
      <c r="D21" s="4">
        <v>1</v>
      </c>
      <c r="E21" s="166"/>
      <c r="F21" s="5">
        <f t="shared" si="0"/>
        <v>0</v>
      </c>
    </row>
    <row r="22" spans="1:6" ht="94.5" x14ac:dyDescent="0.35">
      <c r="A22" s="99">
        <v>4.8</v>
      </c>
      <c r="B22" s="6" t="s">
        <v>301</v>
      </c>
      <c r="C22" s="4" t="s">
        <v>19</v>
      </c>
      <c r="D22" s="4">
        <v>1</v>
      </c>
      <c r="E22" s="166"/>
      <c r="F22" s="5">
        <f t="shared" si="0"/>
        <v>0</v>
      </c>
    </row>
    <row r="23" spans="1:6" ht="121.5" x14ac:dyDescent="0.35">
      <c r="A23" s="3">
        <v>4.9000000000000004</v>
      </c>
      <c r="B23" s="6" t="s">
        <v>302</v>
      </c>
      <c r="C23" s="4" t="s">
        <v>19</v>
      </c>
      <c r="D23" s="4">
        <v>6</v>
      </c>
      <c r="E23" s="166"/>
      <c r="F23" s="5">
        <f t="shared" si="0"/>
        <v>0</v>
      </c>
    </row>
    <row r="24" spans="1:6" ht="121.5" x14ac:dyDescent="0.35">
      <c r="A24" s="41">
        <v>4.0999999999999996</v>
      </c>
      <c r="B24" s="6" t="s">
        <v>303</v>
      </c>
      <c r="C24" s="4" t="s">
        <v>19</v>
      </c>
      <c r="D24" s="4">
        <v>2</v>
      </c>
      <c r="E24" s="166"/>
      <c r="F24" s="5">
        <f t="shared" si="0"/>
        <v>0</v>
      </c>
    </row>
    <row r="25" spans="1:6" ht="80.150000000000006" customHeight="1" x14ac:dyDescent="0.35">
      <c r="A25" s="41">
        <v>4.1100000000000003</v>
      </c>
      <c r="B25" s="6" t="s">
        <v>304</v>
      </c>
      <c r="C25" s="4" t="s">
        <v>19</v>
      </c>
      <c r="D25" s="4">
        <v>1</v>
      </c>
      <c r="E25" s="166"/>
      <c r="F25" s="5">
        <f t="shared" si="0"/>
        <v>0</v>
      </c>
    </row>
    <row r="26" spans="1:6" x14ac:dyDescent="0.35">
      <c r="A26" s="32">
        <v>5</v>
      </c>
      <c r="B26" s="33" t="s">
        <v>21</v>
      </c>
      <c r="C26" s="33"/>
      <c r="D26" s="33"/>
      <c r="E26" s="34"/>
      <c r="F26" s="34"/>
    </row>
    <row r="27" spans="1:6" ht="40.5" x14ac:dyDescent="0.35">
      <c r="A27" s="3">
        <v>5.0999999999999996</v>
      </c>
      <c r="B27" s="6" t="s">
        <v>22</v>
      </c>
      <c r="C27" s="4" t="s">
        <v>10</v>
      </c>
      <c r="D27" s="4">
        <v>13</v>
      </c>
      <c r="E27" s="166"/>
      <c r="F27" s="5">
        <f t="shared" ref="F27:F32" si="1">+ROUND((D27*E27),2)</f>
        <v>0</v>
      </c>
    </row>
    <row r="28" spans="1:6" ht="40.5" x14ac:dyDescent="0.35">
      <c r="A28" s="3">
        <v>5.2</v>
      </c>
      <c r="B28" s="6" t="s">
        <v>23</v>
      </c>
      <c r="C28" s="4" t="s">
        <v>10</v>
      </c>
      <c r="D28" s="4">
        <v>2.5</v>
      </c>
      <c r="E28" s="166"/>
      <c r="F28" s="5">
        <f t="shared" si="1"/>
        <v>0</v>
      </c>
    </row>
    <row r="29" spans="1:6" ht="40.5" x14ac:dyDescent="0.35">
      <c r="A29" s="3">
        <v>5.3</v>
      </c>
      <c r="B29" s="6" t="s">
        <v>24</v>
      </c>
      <c r="C29" s="4" t="s">
        <v>10</v>
      </c>
      <c r="D29" s="4">
        <v>1.22</v>
      </c>
      <c r="E29" s="166"/>
      <c r="F29" s="5">
        <f t="shared" si="1"/>
        <v>0</v>
      </c>
    </row>
    <row r="30" spans="1:6" ht="40.5" x14ac:dyDescent="0.35">
      <c r="A30" s="3">
        <v>5.4</v>
      </c>
      <c r="B30" s="6" t="s">
        <v>25</v>
      </c>
      <c r="C30" s="4" t="s">
        <v>10</v>
      </c>
      <c r="D30" s="4">
        <v>13</v>
      </c>
      <c r="E30" s="166"/>
      <c r="F30" s="5">
        <f t="shared" si="1"/>
        <v>0</v>
      </c>
    </row>
    <row r="31" spans="1:6" x14ac:dyDescent="0.35">
      <c r="A31" s="3">
        <v>5.5</v>
      </c>
      <c r="B31" s="4" t="s">
        <v>26</v>
      </c>
      <c r="C31" s="4" t="s">
        <v>10</v>
      </c>
      <c r="D31" s="4">
        <v>13</v>
      </c>
      <c r="E31" s="166"/>
      <c r="F31" s="5">
        <f t="shared" si="1"/>
        <v>0</v>
      </c>
    </row>
    <row r="32" spans="1:6" ht="27" x14ac:dyDescent="0.35">
      <c r="A32" s="3">
        <v>5.6</v>
      </c>
      <c r="B32" s="6" t="s">
        <v>27</v>
      </c>
      <c r="C32" s="4" t="s">
        <v>10</v>
      </c>
      <c r="D32" s="4">
        <v>12</v>
      </c>
      <c r="E32" s="166"/>
      <c r="F32" s="5">
        <f t="shared" si="1"/>
        <v>0</v>
      </c>
    </row>
    <row r="33" spans="1:6" x14ac:dyDescent="0.35">
      <c r="A33" s="32">
        <v>6</v>
      </c>
      <c r="B33" s="33" t="s">
        <v>28</v>
      </c>
      <c r="C33" s="33"/>
      <c r="D33" s="33"/>
      <c r="E33" s="34"/>
      <c r="F33" s="34"/>
    </row>
    <row r="34" spans="1:6" x14ac:dyDescent="0.35">
      <c r="A34" s="3">
        <v>6.1</v>
      </c>
      <c r="B34" s="4" t="s">
        <v>29</v>
      </c>
      <c r="C34" s="4" t="s">
        <v>10</v>
      </c>
      <c r="D34" s="4"/>
      <c r="E34" s="166"/>
      <c r="F34" s="5">
        <f>+ROUND((D34*E34),2)</f>
        <v>0</v>
      </c>
    </row>
    <row r="35" spans="1:6" x14ac:dyDescent="0.35">
      <c r="A35" s="3">
        <v>6.2</v>
      </c>
      <c r="B35" s="4" t="s">
        <v>30</v>
      </c>
      <c r="C35" s="4" t="s">
        <v>19</v>
      </c>
      <c r="D35" s="4"/>
      <c r="E35" s="166"/>
      <c r="F35" s="5">
        <f>+ROUND((D35*E35),2)</f>
        <v>0</v>
      </c>
    </row>
    <row r="36" spans="1:6" x14ac:dyDescent="0.35">
      <c r="A36" s="32">
        <v>7</v>
      </c>
      <c r="B36" s="33" t="s">
        <v>31</v>
      </c>
      <c r="C36" s="33"/>
      <c r="D36" s="33"/>
      <c r="E36" s="34"/>
      <c r="F36" s="34"/>
    </row>
    <row r="37" spans="1:6" ht="67.5" x14ac:dyDescent="0.35">
      <c r="A37" s="3">
        <v>7.1</v>
      </c>
      <c r="B37" s="6" t="s">
        <v>283</v>
      </c>
      <c r="C37" s="93" t="s">
        <v>32</v>
      </c>
      <c r="D37" s="24">
        <f>172/43</f>
        <v>4</v>
      </c>
      <c r="E37" s="166"/>
      <c r="F37" s="5">
        <f t="shared" ref="F37:F42" si="2">+ROUND((D37*E37),2)</f>
        <v>0</v>
      </c>
    </row>
    <row r="38" spans="1:6" ht="67.5" x14ac:dyDescent="0.35">
      <c r="A38" s="3">
        <v>7.2</v>
      </c>
      <c r="B38" s="6" t="s">
        <v>286</v>
      </c>
      <c r="C38" s="93" t="s">
        <v>32</v>
      </c>
      <c r="D38" s="24">
        <f>215/43</f>
        <v>5</v>
      </c>
      <c r="E38" s="166"/>
      <c r="F38" s="5">
        <f t="shared" si="2"/>
        <v>0</v>
      </c>
    </row>
    <row r="39" spans="1:6" ht="67.5" x14ac:dyDescent="0.35">
      <c r="A39" s="3">
        <v>7.3</v>
      </c>
      <c r="B39" s="6" t="s">
        <v>284</v>
      </c>
      <c r="C39" s="93" t="s">
        <v>32</v>
      </c>
      <c r="D39" s="24">
        <f>215/43</f>
        <v>5</v>
      </c>
      <c r="E39" s="166"/>
      <c r="F39" s="5">
        <f t="shared" si="2"/>
        <v>0</v>
      </c>
    </row>
    <row r="40" spans="1:6" x14ac:dyDescent="0.35">
      <c r="A40" s="3">
        <v>7.4</v>
      </c>
      <c r="B40" s="6" t="s">
        <v>33</v>
      </c>
      <c r="C40" s="93" t="s">
        <v>32</v>
      </c>
      <c r="D40" s="24">
        <v>1</v>
      </c>
      <c r="E40" s="166"/>
      <c r="F40" s="5">
        <f t="shared" si="2"/>
        <v>0</v>
      </c>
    </row>
    <row r="41" spans="1:6" x14ac:dyDescent="0.35">
      <c r="A41" s="3">
        <v>7.5</v>
      </c>
      <c r="B41" s="6" t="s">
        <v>34</v>
      </c>
      <c r="C41" s="93" t="s">
        <v>32</v>
      </c>
      <c r="D41" s="24">
        <v>1</v>
      </c>
      <c r="E41" s="166"/>
      <c r="F41" s="5">
        <f t="shared" si="2"/>
        <v>0</v>
      </c>
    </row>
    <row r="42" spans="1:6" ht="81" x14ac:dyDescent="0.35">
      <c r="A42" s="3">
        <v>7.6</v>
      </c>
      <c r="B42" s="6" t="s">
        <v>285</v>
      </c>
      <c r="C42" s="93" t="s">
        <v>32</v>
      </c>
      <c r="D42" s="24">
        <v>1</v>
      </c>
      <c r="E42" s="166"/>
      <c r="F42" s="5">
        <f t="shared" si="2"/>
        <v>0</v>
      </c>
    </row>
    <row r="43" spans="1:6" x14ac:dyDescent="0.35">
      <c r="A43" s="183"/>
      <c r="B43" s="185" t="s">
        <v>35</v>
      </c>
      <c r="C43" s="185"/>
      <c r="D43" s="185"/>
      <c r="E43" s="186"/>
      <c r="F43" s="186">
        <f>SUM(F7:F42)</f>
        <v>0</v>
      </c>
    </row>
    <row r="44" spans="1:6" x14ac:dyDescent="0.35">
      <c r="A44" s="7"/>
      <c r="B44" s="8" t="s">
        <v>287</v>
      </c>
      <c r="C44" s="8"/>
      <c r="D44" s="8"/>
      <c r="E44" s="9"/>
      <c r="F44" s="9"/>
    </row>
    <row r="45" spans="1:6" x14ac:dyDescent="0.35">
      <c r="A45" s="35" t="s">
        <v>45</v>
      </c>
      <c r="B45" s="37" t="s">
        <v>46</v>
      </c>
      <c r="C45" s="36"/>
      <c r="D45" s="36"/>
      <c r="E45" s="38"/>
      <c r="F45" s="38"/>
    </row>
    <row r="46" spans="1:6" ht="27" x14ac:dyDescent="0.35">
      <c r="A46" s="39">
        <v>1.01</v>
      </c>
      <c r="B46" s="10" t="s">
        <v>288</v>
      </c>
      <c r="C46" s="11" t="s">
        <v>10</v>
      </c>
      <c r="D46" s="4">
        <v>45</v>
      </c>
      <c r="E46" s="167"/>
      <c r="F46" s="12">
        <f t="shared" ref="F46:F57" si="3">+D46*E46</f>
        <v>0</v>
      </c>
    </row>
    <row r="47" spans="1:6" ht="27" x14ac:dyDescent="0.35">
      <c r="A47" s="40" t="s">
        <v>47</v>
      </c>
      <c r="B47" s="13" t="s">
        <v>67</v>
      </c>
      <c r="C47" s="11" t="s">
        <v>10</v>
      </c>
      <c r="D47" s="4">
        <v>5</v>
      </c>
      <c r="E47" s="167"/>
      <c r="F47" s="12">
        <f t="shared" si="3"/>
        <v>0</v>
      </c>
    </row>
    <row r="48" spans="1:6" x14ac:dyDescent="0.35">
      <c r="A48" s="40" t="s">
        <v>48</v>
      </c>
      <c r="B48" s="13" t="s">
        <v>68</v>
      </c>
      <c r="C48" s="11" t="s">
        <v>10</v>
      </c>
      <c r="D48" s="4">
        <v>12.3</v>
      </c>
      <c r="E48" s="167"/>
      <c r="F48" s="12">
        <f t="shared" si="3"/>
        <v>0</v>
      </c>
    </row>
    <row r="49" spans="1:6" ht="27" x14ac:dyDescent="0.35">
      <c r="A49" s="40" t="s">
        <v>49</v>
      </c>
      <c r="B49" s="13" t="s">
        <v>50</v>
      </c>
      <c r="C49" s="11" t="s">
        <v>10</v>
      </c>
      <c r="D49" s="4">
        <v>25.63</v>
      </c>
      <c r="E49" s="167"/>
      <c r="F49" s="12">
        <f t="shared" si="3"/>
        <v>0</v>
      </c>
    </row>
    <row r="50" spans="1:6" ht="27" x14ac:dyDescent="0.35">
      <c r="A50" s="40" t="s">
        <v>51</v>
      </c>
      <c r="B50" s="13" t="s">
        <v>52</v>
      </c>
      <c r="C50" s="11" t="s">
        <v>19</v>
      </c>
      <c r="D50" s="4">
        <v>6</v>
      </c>
      <c r="E50" s="167"/>
      <c r="F50" s="12">
        <f t="shared" si="3"/>
        <v>0</v>
      </c>
    </row>
    <row r="51" spans="1:6" x14ac:dyDescent="0.35">
      <c r="A51" s="40" t="s">
        <v>53</v>
      </c>
      <c r="B51" s="13" t="s">
        <v>54</v>
      </c>
      <c r="C51" s="11" t="s">
        <v>19</v>
      </c>
      <c r="D51" s="4">
        <v>2</v>
      </c>
      <c r="E51" s="167"/>
      <c r="F51" s="12">
        <f t="shared" si="3"/>
        <v>0</v>
      </c>
    </row>
    <row r="52" spans="1:6" x14ac:dyDescent="0.35">
      <c r="A52" s="40" t="s">
        <v>55</v>
      </c>
      <c r="B52" s="13" t="s">
        <v>56</v>
      </c>
      <c r="C52" s="11" t="s">
        <v>32</v>
      </c>
      <c r="D52" s="4">
        <v>1</v>
      </c>
      <c r="E52" s="167"/>
      <c r="F52" s="12">
        <f t="shared" si="3"/>
        <v>0</v>
      </c>
    </row>
    <row r="53" spans="1:6" x14ac:dyDescent="0.35">
      <c r="A53" s="40" t="s">
        <v>57</v>
      </c>
      <c r="B53" s="13" t="s">
        <v>58</v>
      </c>
      <c r="C53" s="11" t="s">
        <v>19</v>
      </c>
      <c r="D53" s="4">
        <v>5</v>
      </c>
      <c r="E53" s="167"/>
      <c r="F53" s="12">
        <f t="shared" si="3"/>
        <v>0</v>
      </c>
    </row>
    <row r="54" spans="1:6" x14ac:dyDescent="0.35">
      <c r="A54" s="40" t="s">
        <v>59</v>
      </c>
      <c r="B54" s="13" t="s">
        <v>61</v>
      </c>
      <c r="C54" s="11" t="s">
        <v>20</v>
      </c>
      <c r="D54" s="4">
        <v>23.63</v>
      </c>
      <c r="E54" s="167"/>
      <c r="F54" s="12">
        <f t="shared" si="3"/>
        <v>0</v>
      </c>
    </row>
    <row r="55" spans="1:6" x14ac:dyDescent="0.35">
      <c r="A55" s="40" t="s">
        <v>60</v>
      </c>
      <c r="B55" s="13" t="s">
        <v>63</v>
      </c>
      <c r="C55" s="11" t="s">
        <v>10</v>
      </c>
      <c r="D55" s="4">
        <v>12.63</v>
      </c>
      <c r="E55" s="167"/>
      <c r="F55" s="12">
        <f t="shared" si="3"/>
        <v>0</v>
      </c>
    </row>
    <row r="56" spans="1:6" ht="27" x14ac:dyDescent="0.35">
      <c r="A56" s="40" t="s">
        <v>62</v>
      </c>
      <c r="B56" s="13" t="s">
        <v>65</v>
      </c>
      <c r="C56" s="11" t="s">
        <v>19</v>
      </c>
      <c r="D56" s="4">
        <v>4</v>
      </c>
      <c r="E56" s="167"/>
      <c r="F56" s="12">
        <f t="shared" si="3"/>
        <v>0</v>
      </c>
    </row>
    <row r="57" spans="1:6" x14ac:dyDescent="0.35">
      <c r="A57" s="40" t="s">
        <v>64</v>
      </c>
      <c r="B57" s="14" t="s">
        <v>66</v>
      </c>
      <c r="C57" s="11" t="s">
        <v>19</v>
      </c>
      <c r="D57" s="4">
        <v>1</v>
      </c>
      <c r="E57" s="167"/>
      <c r="F57" s="12">
        <f t="shared" si="3"/>
        <v>0</v>
      </c>
    </row>
    <row r="58" spans="1:6" x14ac:dyDescent="0.35">
      <c r="A58" s="32">
        <v>2</v>
      </c>
      <c r="B58" s="33" t="s">
        <v>21</v>
      </c>
      <c r="C58" s="33"/>
      <c r="D58" s="33"/>
      <c r="E58" s="34"/>
      <c r="F58" s="34"/>
    </row>
    <row r="59" spans="1:6" ht="40.5" x14ac:dyDescent="0.35">
      <c r="A59" s="3">
        <v>2.1</v>
      </c>
      <c r="B59" s="6" t="s">
        <v>22</v>
      </c>
      <c r="C59" s="4" t="s">
        <v>10</v>
      </c>
      <c r="D59" s="4">
        <v>15</v>
      </c>
      <c r="E59" s="166"/>
      <c r="F59" s="5">
        <f t="shared" ref="F59:F64" si="4">+ROUND((D59*E59),2)</f>
        <v>0</v>
      </c>
    </row>
    <row r="60" spans="1:6" ht="40.5" x14ac:dyDescent="0.35">
      <c r="A60" s="3">
        <v>2.2000000000000002</v>
      </c>
      <c r="B60" s="6" t="s">
        <v>23</v>
      </c>
      <c r="C60" s="4" t="s">
        <v>10</v>
      </c>
      <c r="D60" s="4">
        <v>10</v>
      </c>
      <c r="E60" s="166"/>
      <c r="F60" s="5">
        <f t="shared" si="4"/>
        <v>0</v>
      </c>
    </row>
    <row r="61" spans="1:6" ht="40.5" x14ac:dyDescent="0.35">
      <c r="A61" s="3">
        <v>2.2999999999999998</v>
      </c>
      <c r="B61" s="6" t="s">
        <v>24</v>
      </c>
      <c r="C61" s="4" t="s">
        <v>10</v>
      </c>
      <c r="D61" s="4">
        <v>4</v>
      </c>
      <c r="E61" s="166"/>
      <c r="F61" s="5">
        <f t="shared" si="4"/>
        <v>0</v>
      </c>
    </row>
    <row r="62" spans="1:6" ht="40.5" x14ac:dyDescent="0.35">
      <c r="A62" s="3">
        <v>2.4</v>
      </c>
      <c r="B62" s="6" t="s">
        <v>25</v>
      </c>
      <c r="C62" s="4" t="s">
        <v>10</v>
      </c>
      <c r="D62" s="4">
        <v>15</v>
      </c>
      <c r="E62" s="166"/>
      <c r="F62" s="5">
        <f t="shared" si="4"/>
        <v>0</v>
      </c>
    </row>
    <row r="63" spans="1:6" ht="47.5" customHeight="1" x14ac:dyDescent="0.35">
      <c r="A63" s="3">
        <v>2.5</v>
      </c>
      <c r="B63" s="6" t="s">
        <v>26</v>
      </c>
      <c r="C63" s="4" t="s">
        <v>10</v>
      </c>
      <c r="D63" s="4">
        <v>15</v>
      </c>
      <c r="E63" s="166"/>
      <c r="F63" s="5">
        <f t="shared" si="4"/>
        <v>0</v>
      </c>
    </row>
    <row r="64" spans="1:6" ht="27" x14ac:dyDescent="0.35">
      <c r="A64" s="3">
        <v>2.6</v>
      </c>
      <c r="B64" s="6" t="s">
        <v>27</v>
      </c>
      <c r="C64" s="4" t="s">
        <v>10</v>
      </c>
      <c r="D64" s="4">
        <v>15</v>
      </c>
      <c r="E64" s="166"/>
      <c r="F64" s="5">
        <f t="shared" si="4"/>
        <v>0</v>
      </c>
    </row>
    <row r="65" spans="1:6" x14ac:dyDescent="0.35">
      <c r="A65" s="32">
        <v>3</v>
      </c>
      <c r="B65" s="33" t="s">
        <v>18</v>
      </c>
      <c r="C65" s="33"/>
      <c r="D65" s="33"/>
      <c r="E65" s="34"/>
      <c r="F65" s="34"/>
    </row>
    <row r="66" spans="1:6" ht="94.5" x14ac:dyDescent="0.35">
      <c r="A66" s="3">
        <v>3.1</v>
      </c>
      <c r="B66" s="6" t="s">
        <v>297</v>
      </c>
      <c r="C66" s="4" t="s">
        <v>20</v>
      </c>
      <c r="D66" s="4">
        <v>6.5</v>
      </c>
      <c r="E66" s="166"/>
      <c r="F66" s="5">
        <f>+ROUND((D66*E66),2)</f>
        <v>0</v>
      </c>
    </row>
    <row r="67" spans="1:6" ht="170.5" customHeight="1" x14ac:dyDescent="0.35">
      <c r="A67" s="3">
        <v>3.2</v>
      </c>
      <c r="B67" s="6" t="s">
        <v>305</v>
      </c>
      <c r="C67" s="4" t="s">
        <v>19</v>
      </c>
      <c r="D67" s="4">
        <v>6</v>
      </c>
      <c r="E67" s="166"/>
      <c r="F67" s="5">
        <f>+ROUND((D67*E67),2)</f>
        <v>0</v>
      </c>
    </row>
    <row r="68" spans="1:6" ht="111.65" customHeight="1" x14ac:dyDescent="0.35">
      <c r="A68" s="99">
        <v>3.3</v>
      </c>
      <c r="B68" s="6" t="s">
        <v>306</v>
      </c>
      <c r="C68" s="4" t="s">
        <v>32</v>
      </c>
      <c r="D68" s="4">
        <v>1</v>
      </c>
      <c r="E68" s="166"/>
      <c r="F68" s="5">
        <f>+ROUND((D68*E68),2)</f>
        <v>0</v>
      </c>
    </row>
    <row r="69" spans="1:6" x14ac:dyDescent="0.35">
      <c r="A69" s="32">
        <v>4</v>
      </c>
      <c r="B69" s="33" t="s">
        <v>31</v>
      </c>
      <c r="C69" s="33"/>
      <c r="D69" s="33"/>
      <c r="E69" s="34"/>
      <c r="F69" s="34"/>
    </row>
    <row r="70" spans="1:6" ht="67.5" x14ac:dyDescent="0.35">
      <c r="A70" s="3">
        <v>4.0999999999999996</v>
      </c>
      <c r="B70" s="6" t="s">
        <v>283</v>
      </c>
      <c r="C70" s="5" t="s">
        <v>19</v>
      </c>
      <c r="D70" s="24">
        <v>10</v>
      </c>
      <c r="E70" s="166"/>
      <c r="F70" s="5">
        <f t="shared" ref="F70:F75" si="5">+ROUND((D70*E70),2)</f>
        <v>0</v>
      </c>
    </row>
    <row r="71" spans="1:6" ht="67.5" x14ac:dyDescent="0.35">
      <c r="A71" s="3">
        <v>4.2</v>
      </c>
      <c r="B71" s="6" t="s">
        <v>286</v>
      </c>
      <c r="C71" s="5" t="s">
        <v>19</v>
      </c>
      <c r="D71" s="24">
        <v>10</v>
      </c>
      <c r="E71" s="166"/>
      <c r="F71" s="5">
        <f t="shared" si="5"/>
        <v>0</v>
      </c>
    </row>
    <row r="72" spans="1:6" ht="67.5" x14ac:dyDescent="0.35">
      <c r="A72" s="3">
        <v>4.3</v>
      </c>
      <c r="B72" s="6" t="s">
        <v>284</v>
      </c>
      <c r="C72" s="5" t="s">
        <v>19</v>
      </c>
      <c r="D72" s="24">
        <f>215/43</f>
        <v>5</v>
      </c>
      <c r="E72" s="166"/>
      <c r="F72" s="5">
        <f t="shared" si="5"/>
        <v>0</v>
      </c>
    </row>
    <row r="73" spans="1:6" x14ac:dyDescent="0.35">
      <c r="A73" s="3">
        <v>4.4000000000000004</v>
      </c>
      <c r="B73" s="6" t="s">
        <v>33</v>
      </c>
      <c r="C73" s="5" t="s">
        <v>19</v>
      </c>
      <c r="D73" s="24">
        <v>1</v>
      </c>
      <c r="E73" s="166"/>
      <c r="F73" s="5">
        <f t="shared" si="5"/>
        <v>0</v>
      </c>
    </row>
    <row r="74" spans="1:6" x14ac:dyDescent="0.35">
      <c r="A74" s="3">
        <v>4.5</v>
      </c>
      <c r="B74" s="6" t="s">
        <v>34</v>
      </c>
      <c r="C74" s="5" t="s">
        <v>19</v>
      </c>
      <c r="D74" s="24">
        <v>1</v>
      </c>
      <c r="E74" s="166"/>
      <c r="F74" s="5">
        <f t="shared" si="5"/>
        <v>0</v>
      </c>
    </row>
    <row r="75" spans="1:6" ht="81" x14ac:dyDescent="0.35">
      <c r="A75" s="3">
        <v>4.5999999999999996</v>
      </c>
      <c r="B75" s="6" t="s">
        <v>285</v>
      </c>
      <c r="C75" s="5" t="s">
        <v>19</v>
      </c>
      <c r="D75" s="51">
        <v>2.7062724564208622</v>
      </c>
      <c r="E75" s="166"/>
      <c r="F75" s="5">
        <f t="shared" si="5"/>
        <v>0</v>
      </c>
    </row>
    <row r="76" spans="1:6" x14ac:dyDescent="0.35">
      <c r="A76" s="32">
        <v>5</v>
      </c>
      <c r="B76" s="100" t="s">
        <v>291</v>
      </c>
      <c r="C76" s="101"/>
      <c r="D76" s="102"/>
      <c r="E76" s="34"/>
      <c r="F76" s="34"/>
    </row>
    <row r="77" spans="1:6" ht="27" x14ac:dyDescent="0.35">
      <c r="A77" s="3">
        <v>5.0999999999999996</v>
      </c>
      <c r="B77" s="6" t="s">
        <v>292</v>
      </c>
      <c r="C77" s="93" t="s">
        <v>10</v>
      </c>
      <c r="D77" s="24">
        <v>35</v>
      </c>
      <c r="E77" s="166"/>
      <c r="F77" s="5">
        <f>+ROUND((D77*E77),2)</f>
        <v>0</v>
      </c>
    </row>
    <row r="78" spans="1:6" x14ac:dyDescent="0.35">
      <c r="A78" s="183"/>
      <c r="B78" s="184" t="s">
        <v>75</v>
      </c>
      <c r="C78" s="185"/>
      <c r="D78" s="185"/>
      <c r="E78" s="186"/>
      <c r="F78" s="186">
        <f>+SUM(F46:F77)</f>
        <v>0</v>
      </c>
    </row>
    <row r="79" spans="1:6" x14ac:dyDescent="0.35">
      <c r="A79" s="117"/>
      <c r="B79" s="118" t="s">
        <v>69</v>
      </c>
      <c r="C79" s="118"/>
      <c r="D79" s="118"/>
      <c r="E79" s="119"/>
      <c r="F79" s="119"/>
    </row>
    <row r="80" spans="1:6" ht="32" x14ac:dyDescent="0.35">
      <c r="A80" s="105">
        <v>1.1000000000000001</v>
      </c>
      <c r="B80" s="106" t="s">
        <v>308</v>
      </c>
      <c r="C80" s="107" t="s">
        <v>12</v>
      </c>
      <c r="D80" s="103">
        <v>732.5</v>
      </c>
      <c r="E80" s="166"/>
      <c r="F80" s="5">
        <f t="shared" ref="F80:F87" si="6">+ROUND((D80*E80),2)</f>
        <v>0</v>
      </c>
    </row>
    <row r="81" spans="1:6" ht="80" x14ac:dyDescent="0.35">
      <c r="A81" s="105">
        <v>1.2</v>
      </c>
      <c r="B81" s="106" t="s">
        <v>309</v>
      </c>
      <c r="C81" s="107" t="s">
        <v>70</v>
      </c>
      <c r="D81" s="103">
        <v>1122</v>
      </c>
      <c r="E81" s="166"/>
      <c r="F81" s="5">
        <f t="shared" si="6"/>
        <v>0</v>
      </c>
    </row>
    <row r="82" spans="1:6" ht="48" x14ac:dyDescent="0.35">
      <c r="A82" s="105">
        <v>1.3</v>
      </c>
      <c r="B82" s="108" t="s">
        <v>71</v>
      </c>
      <c r="C82" s="107" t="s">
        <v>12</v>
      </c>
      <c r="D82" s="104">
        <v>360.89</v>
      </c>
      <c r="E82" s="166"/>
      <c r="F82" s="5">
        <f t="shared" si="6"/>
        <v>0</v>
      </c>
    </row>
    <row r="83" spans="1:6" ht="63.65" customHeight="1" x14ac:dyDescent="0.35">
      <c r="A83" s="105">
        <v>1.4</v>
      </c>
      <c r="B83" s="109" t="s">
        <v>310</v>
      </c>
      <c r="C83" s="107" t="s">
        <v>12</v>
      </c>
      <c r="D83" s="103">
        <v>456.23</v>
      </c>
      <c r="E83" s="166"/>
      <c r="F83" s="5">
        <f t="shared" si="6"/>
        <v>0</v>
      </c>
    </row>
    <row r="84" spans="1:6" ht="72" customHeight="1" x14ac:dyDescent="0.35">
      <c r="A84" s="105">
        <v>1.5</v>
      </c>
      <c r="B84" s="116" t="s">
        <v>72</v>
      </c>
      <c r="C84" s="107" t="s">
        <v>12</v>
      </c>
      <c r="D84" s="103">
        <v>125.6</v>
      </c>
      <c r="E84" s="166"/>
      <c r="F84" s="5">
        <f t="shared" si="6"/>
        <v>0</v>
      </c>
    </row>
    <row r="85" spans="1:6" ht="80" x14ac:dyDescent="0.35">
      <c r="A85" s="105">
        <v>1.6</v>
      </c>
      <c r="B85" s="108" t="s">
        <v>311</v>
      </c>
      <c r="C85" s="107" t="s">
        <v>32</v>
      </c>
      <c r="D85" s="103">
        <v>2</v>
      </c>
      <c r="E85" s="166"/>
      <c r="F85" s="5">
        <f t="shared" si="6"/>
        <v>0</v>
      </c>
    </row>
    <row r="86" spans="1:6" ht="80" x14ac:dyDescent="0.35">
      <c r="A86" s="105">
        <v>1.7</v>
      </c>
      <c r="B86" s="109" t="s">
        <v>312</v>
      </c>
      <c r="C86" s="107" t="s">
        <v>32</v>
      </c>
      <c r="D86" s="103">
        <v>2</v>
      </c>
      <c r="E86" s="166"/>
      <c r="F86" s="5">
        <f t="shared" si="6"/>
        <v>0</v>
      </c>
    </row>
    <row r="87" spans="1:6" ht="80" x14ac:dyDescent="0.35">
      <c r="A87" s="105">
        <v>1.8</v>
      </c>
      <c r="B87" s="109" t="s">
        <v>313</v>
      </c>
      <c r="C87" s="107" t="s">
        <v>32</v>
      </c>
      <c r="D87" s="103">
        <v>2</v>
      </c>
      <c r="E87" s="166"/>
      <c r="F87" s="5">
        <f t="shared" si="6"/>
        <v>0</v>
      </c>
    </row>
    <row r="88" spans="1:6" ht="30" x14ac:dyDescent="0.35">
      <c r="A88" s="111">
        <v>2</v>
      </c>
      <c r="B88" s="112" t="s">
        <v>73</v>
      </c>
      <c r="C88" s="113"/>
      <c r="D88" s="114"/>
      <c r="E88" s="115"/>
      <c r="F88" s="34"/>
    </row>
    <row r="89" spans="1:6" ht="32" x14ac:dyDescent="0.35">
      <c r="A89" s="105">
        <v>2.1</v>
      </c>
      <c r="B89" s="109" t="s">
        <v>308</v>
      </c>
      <c r="C89" s="107" t="s">
        <v>12</v>
      </c>
      <c r="D89" s="103">
        <v>1860</v>
      </c>
      <c r="E89" s="166"/>
      <c r="F89" s="5">
        <f t="shared" ref="F89:F99" si="7">+ROUND((D89*E89),2)</f>
        <v>0</v>
      </c>
    </row>
    <row r="90" spans="1:6" ht="64" x14ac:dyDescent="0.35">
      <c r="A90" s="105">
        <v>2.2000000000000002</v>
      </c>
      <c r="B90" s="109" t="s">
        <v>314</v>
      </c>
      <c r="C90" s="107" t="s">
        <v>70</v>
      </c>
      <c r="D90" s="103">
        <v>731.27748039266476</v>
      </c>
      <c r="E90" s="166"/>
      <c r="F90" s="5">
        <f t="shared" si="7"/>
        <v>0</v>
      </c>
    </row>
    <row r="91" spans="1:6" ht="80" x14ac:dyDescent="0.35">
      <c r="A91" s="105">
        <v>2.2999999999999998</v>
      </c>
      <c r="B91" s="108" t="s">
        <v>315</v>
      </c>
      <c r="C91" s="107" t="s">
        <v>70</v>
      </c>
      <c r="D91" s="103">
        <v>254.57573604020902</v>
      </c>
      <c r="E91" s="166"/>
      <c r="F91" s="5">
        <f t="shared" si="7"/>
        <v>0</v>
      </c>
    </row>
    <row r="92" spans="1:6" ht="48" x14ac:dyDescent="0.35">
      <c r="A92" s="105">
        <v>2.4</v>
      </c>
      <c r="B92" s="108" t="s">
        <v>71</v>
      </c>
      <c r="C92" s="107" t="s">
        <v>12</v>
      </c>
      <c r="D92" s="104">
        <v>256.89999999999998</v>
      </c>
      <c r="E92" s="166"/>
      <c r="F92" s="5">
        <f t="shared" si="7"/>
        <v>0</v>
      </c>
    </row>
    <row r="93" spans="1:6" ht="40.5" x14ac:dyDescent="0.35">
      <c r="A93" s="105">
        <v>2.5</v>
      </c>
      <c r="B93" s="6" t="s">
        <v>13</v>
      </c>
      <c r="C93" s="107" t="s">
        <v>12</v>
      </c>
      <c r="D93" s="103">
        <v>1230</v>
      </c>
      <c r="E93" s="166"/>
      <c r="F93" s="5">
        <f t="shared" si="7"/>
        <v>0</v>
      </c>
    </row>
    <row r="94" spans="1:6" ht="69.75" customHeight="1" x14ac:dyDescent="0.35">
      <c r="A94" s="105">
        <v>2.6</v>
      </c>
      <c r="B94" s="106" t="s">
        <v>72</v>
      </c>
      <c r="C94" s="107" t="s">
        <v>12</v>
      </c>
      <c r="D94" s="103">
        <v>230.45</v>
      </c>
      <c r="E94" s="166"/>
      <c r="F94" s="5">
        <f t="shared" si="7"/>
        <v>0</v>
      </c>
    </row>
    <row r="95" spans="1:6" ht="120" customHeight="1" x14ac:dyDescent="0.35">
      <c r="A95" s="105">
        <v>2.7</v>
      </c>
      <c r="B95" s="106" t="s">
        <v>328</v>
      </c>
      <c r="C95" s="107" t="s">
        <v>32</v>
      </c>
      <c r="D95" s="103">
        <v>12</v>
      </c>
      <c r="E95" s="166"/>
      <c r="F95" s="12">
        <f t="shared" si="7"/>
        <v>0</v>
      </c>
    </row>
    <row r="96" spans="1:6" ht="69.75" customHeight="1" x14ac:dyDescent="0.35">
      <c r="A96" s="105">
        <v>2.8</v>
      </c>
      <c r="B96" s="106" t="s">
        <v>326</v>
      </c>
      <c r="C96" s="107" t="s">
        <v>12</v>
      </c>
      <c r="D96" s="103">
        <v>35</v>
      </c>
      <c r="E96" s="166"/>
      <c r="F96" s="12">
        <f t="shared" si="7"/>
        <v>0</v>
      </c>
    </row>
    <row r="97" spans="1:6" ht="120" customHeight="1" x14ac:dyDescent="0.35">
      <c r="A97" s="105">
        <v>2.9</v>
      </c>
      <c r="B97" s="106" t="s">
        <v>329</v>
      </c>
      <c r="C97" s="107" t="s">
        <v>32</v>
      </c>
      <c r="D97" s="103">
        <v>14</v>
      </c>
      <c r="E97" s="166"/>
      <c r="F97" s="12">
        <f t="shared" si="7"/>
        <v>0</v>
      </c>
    </row>
    <row r="98" spans="1:6" ht="69.75" customHeight="1" x14ac:dyDescent="0.35">
      <c r="A98" s="110">
        <v>2.1</v>
      </c>
      <c r="B98" s="106" t="s">
        <v>327</v>
      </c>
      <c r="C98" s="107" t="s">
        <v>12</v>
      </c>
      <c r="D98" s="103">
        <v>45</v>
      </c>
      <c r="E98" s="166"/>
      <c r="F98" s="12">
        <f t="shared" si="7"/>
        <v>0</v>
      </c>
    </row>
    <row r="99" spans="1:6" ht="48" x14ac:dyDescent="0.35">
      <c r="A99" s="105">
        <v>2.11</v>
      </c>
      <c r="B99" s="108" t="s">
        <v>325</v>
      </c>
      <c r="C99" s="107" t="s">
        <v>10</v>
      </c>
      <c r="D99" s="103">
        <f>(D90+D91) * 1.8</f>
        <v>1774.5357895791728</v>
      </c>
      <c r="E99" s="166"/>
      <c r="F99" s="12">
        <f t="shared" si="7"/>
        <v>0</v>
      </c>
    </row>
    <row r="100" spans="1:6" ht="30" x14ac:dyDescent="0.35">
      <c r="A100" s="111">
        <v>3</v>
      </c>
      <c r="B100" s="112" t="s">
        <v>74</v>
      </c>
      <c r="C100" s="113"/>
      <c r="D100" s="113"/>
      <c r="E100" s="115"/>
      <c r="F100" s="34"/>
    </row>
    <row r="101" spans="1:6" ht="112" x14ac:dyDescent="0.35">
      <c r="A101" s="105">
        <v>3.1</v>
      </c>
      <c r="B101" s="106" t="s">
        <v>316</v>
      </c>
      <c r="C101" s="107" t="s">
        <v>32</v>
      </c>
      <c r="D101" s="103">
        <v>1</v>
      </c>
      <c r="E101" s="166"/>
      <c r="F101" s="5">
        <f t="shared" ref="F101:F106" si="8">+ROUND((D101*E101),2)</f>
        <v>0</v>
      </c>
    </row>
    <row r="102" spans="1:6" ht="160" x14ac:dyDescent="0.35">
      <c r="A102" s="105">
        <v>3.2</v>
      </c>
      <c r="B102" s="106" t="s">
        <v>317</v>
      </c>
      <c r="C102" s="107" t="s">
        <v>32</v>
      </c>
      <c r="D102" s="103">
        <v>2</v>
      </c>
      <c r="E102" s="166"/>
      <c r="F102" s="5">
        <f t="shared" si="8"/>
        <v>0</v>
      </c>
    </row>
    <row r="103" spans="1:6" ht="80" x14ac:dyDescent="0.35">
      <c r="A103" s="105">
        <v>3.3</v>
      </c>
      <c r="B103" s="106" t="s">
        <v>318</v>
      </c>
      <c r="C103" s="107" t="s">
        <v>32</v>
      </c>
      <c r="D103" s="103">
        <v>1</v>
      </c>
      <c r="E103" s="166"/>
      <c r="F103" s="5">
        <f t="shared" si="8"/>
        <v>0</v>
      </c>
    </row>
    <row r="104" spans="1:6" ht="96" x14ac:dyDescent="0.35">
      <c r="A104" s="105">
        <v>3.4</v>
      </c>
      <c r="B104" s="106" t="s">
        <v>319</v>
      </c>
      <c r="C104" s="107" t="s">
        <v>70</v>
      </c>
      <c r="D104" s="103">
        <v>20</v>
      </c>
      <c r="E104" s="166"/>
      <c r="F104" s="5">
        <f t="shared" si="8"/>
        <v>0</v>
      </c>
    </row>
    <row r="105" spans="1:6" ht="144" x14ac:dyDescent="0.35">
      <c r="A105" s="105">
        <v>3.5</v>
      </c>
      <c r="B105" s="106" t="s">
        <v>320</v>
      </c>
      <c r="C105" s="107" t="s">
        <v>32</v>
      </c>
      <c r="D105" s="103">
        <v>3</v>
      </c>
      <c r="E105" s="166"/>
      <c r="F105" s="5">
        <f t="shared" si="8"/>
        <v>0</v>
      </c>
    </row>
    <row r="106" spans="1:6" ht="48" x14ac:dyDescent="0.35">
      <c r="A106" s="105">
        <v>3.6</v>
      </c>
      <c r="B106" s="106" t="s">
        <v>321</v>
      </c>
      <c r="C106" s="107" t="s">
        <v>12</v>
      </c>
      <c r="D106" s="103">
        <v>150</v>
      </c>
      <c r="E106" s="166"/>
      <c r="F106" s="5">
        <f t="shared" si="8"/>
        <v>0</v>
      </c>
    </row>
    <row r="107" spans="1:6" ht="30" x14ac:dyDescent="0.35">
      <c r="A107" s="111">
        <v>4</v>
      </c>
      <c r="B107" s="112" t="s">
        <v>307</v>
      </c>
      <c r="C107" s="113"/>
      <c r="D107" s="113"/>
      <c r="E107" s="115"/>
      <c r="F107" s="34"/>
    </row>
    <row r="108" spans="1:6" ht="64" x14ac:dyDescent="0.35">
      <c r="A108" s="105">
        <v>4.0999999999999996</v>
      </c>
      <c r="B108" s="106" t="s">
        <v>322</v>
      </c>
      <c r="C108" s="107" t="s">
        <v>32</v>
      </c>
      <c r="D108" s="103">
        <v>1</v>
      </c>
      <c r="E108" s="166"/>
      <c r="F108" s="5">
        <f>+ROUND((D108*E108),2)</f>
        <v>0</v>
      </c>
    </row>
    <row r="109" spans="1:6" ht="80" x14ac:dyDescent="0.35">
      <c r="A109" s="105">
        <v>4.2</v>
      </c>
      <c r="B109" s="106" t="s">
        <v>323</v>
      </c>
      <c r="C109" s="107" t="s">
        <v>32</v>
      </c>
      <c r="D109" s="103">
        <v>1</v>
      </c>
      <c r="E109" s="166"/>
      <c r="F109" s="5">
        <f>+ROUND((D109*E109),2)</f>
        <v>0</v>
      </c>
    </row>
    <row r="110" spans="1:6" ht="32" x14ac:dyDescent="0.35">
      <c r="A110" s="105">
        <v>4.3</v>
      </c>
      <c r="B110" s="106" t="s">
        <v>324</v>
      </c>
      <c r="C110" s="107" t="s">
        <v>32</v>
      </c>
      <c r="D110" s="103">
        <v>1</v>
      </c>
      <c r="E110" s="166"/>
      <c r="F110" s="5">
        <f>+ROUND((D110*E110),2)</f>
        <v>0</v>
      </c>
    </row>
    <row r="111" spans="1:6" ht="28" x14ac:dyDescent="0.35">
      <c r="A111" s="187"/>
      <c r="B111" s="188" t="s">
        <v>76</v>
      </c>
      <c r="C111" s="189"/>
      <c r="D111" s="189"/>
      <c r="E111" s="190"/>
      <c r="F111" s="190">
        <f>SUM(F80:F110)</f>
        <v>0</v>
      </c>
    </row>
    <row r="112" spans="1:6" ht="28" x14ac:dyDescent="0.35">
      <c r="A112" s="15"/>
      <c r="B112" s="17" t="s">
        <v>289</v>
      </c>
      <c r="C112" s="16"/>
      <c r="D112" s="16"/>
      <c r="E112" s="18"/>
      <c r="F112" s="18"/>
    </row>
    <row r="113" spans="1:6" ht="40.5" x14ac:dyDescent="0.35">
      <c r="A113" s="3">
        <v>1.1000000000000001</v>
      </c>
      <c r="B113" s="25" t="s">
        <v>77</v>
      </c>
      <c r="C113" s="26" t="s">
        <v>70</v>
      </c>
      <c r="D113" s="27">
        <v>650.95000000000005</v>
      </c>
      <c r="E113" s="166"/>
      <c r="F113" s="12">
        <f t="shared" ref="F113:F144" si="9">+D113*E113</f>
        <v>0</v>
      </c>
    </row>
    <row r="114" spans="1:6" ht="40.5" x14ac:dyDescent="0.35">
      <c r="A114" s="3">
        <v>1.2</v>
      </c>
      <c r="B114" s="25" t="s">
        <v>78</v>
      </c>
      <c r="C114" s="26" t="s">
        <v>70</v>
      </c>
      <c r="D114" s="27">
        <v>1689</v>
      </c>
      <c r="E114" s="166"/>
      <c r="F114" s="12">
        <f t="shared" si="9"/>
        <v>0</v>
      </c>
    </row>
    <row r="115" spans="1:6" ht="27" x14ac:dyDescent="0.35">
      <c r="A115" s="3">
        <v>1.3</v>
      </c>
      <c r="B115" s="25" t="s">
        <v>79</v>
      </c>
      <c r="C115" s="26" t="s">
        <v>70</v>
      </c>
      <c r="D115" s="27">
        <v>725</v>
      </c>
      <c r="E115" s="166"/>
      <c r="F115" s="12">
        <f t="shared" si="9"/>
        <v>0</v>
      </c>
    </row>
    <row r="116" spans="1:6" ht="54" x14ac:dyDescent="0.35">
      <c r="A116" s="3">
        <v>1.4</v>
      </c>
      <c r="B116" s="25" t="s">
        <v>80</v>
      </c>
      <c r="C116" s="92" t="s">
        <v>32</v>
      </c>
      <c r="D116" s="27">
        <v>2</v>
      </c>
      <c r="E116" s="166"/>
      <c r="F116" s="12">
        <f t="shared" si="9"/>
        <v>0</v>
      </c>
    </row>
    <row r="117" spans="1:6" ht="54" x14ac:dyDescent="0.35">
      <c r="A117" s="3">
        <v>1.5</v>
      </c>
      <c r="B117" s="25" t="s">
        <v>81</v>
      </c>
      <c r="C117" s="92" t="s">
        <v>32</v>
      </c>
      <c r="D117" s="27">
        <v>2</v>
      </c>
      <c r="E117" s="166"/>
      <c r="F117" s="12">
        <f t="shared" si="9"/>
        <v>0</v>
      </c>
    </row>
    <row r="118" spans="1:6" ht="54" x14ac:dyDescent="0.35">
      <c r="A118" s="3">
        <v>1.6</v>
      </c>
      <c r="B118" s="25" t="s">
        <v>82</v>
      </c>
      <c r="C118" s="92" t="s">
        <v>32</v>
      </c>
      <c r="D118" s="27">
        <v>2</v>
      </c>
      <c r="E118" s="166"/>
      <c r="F118" s="12">
        <f t="shared" si="9"/>
        <v>0</v>
      </c>
    </row>
    <row r="119" spans="1:6" ht="54" x14ac:dyDescent="0.35">
      <c r="A119" s="3">
        <v>1.7</v>
      </c>
      <c r="B119" s="25" t="s">
        <v>83</v>
      </c>
      <c r="C119" s="92" t="s">
        <v>32</v>
      </c>
      <c r="D119" s="27">
        <v>2</v>
      </c>
      <c r="E119" s="166"/>
      <c r="F119" s="12">
        <f t="shared" si="9"/>
        <v>0</v>
      </c>
    </row>
    <row r="120" spans="1:6" ht="40.5" x14ac:dyDescent="0.35">
      <c r="A120" s="3">
        <v>1.8</v>
      </c>
      <c r="B120" s="25" t="s">
        <v>84</v>
      </c>
      <c r="C120" s="92" t="s">
        <v>32</v>
      </c>
      <c r="D120" s="27">
        <v>43</v>
      </c>
      <c r="E120" s="166"/>
      <c r="F120" s="12">
        <f t="shared" si="9"/>
        <v>0</v>
      </c>
    </row>
    <row r="121" spans="1:6" ht="40.5" x14ac:dyDescent="0.35">
      <c r="A121" s="3">
        <v>1.9</v>
      </c>
      <c r="B121" s="25" t="s">
        <v>85</v>
      </c>
      <c r="C121" s="92" t="s">
        <v>32</v>
      </c>
      <c r="D121" s="27">
        <v>12</v>
      </c>
      <c r="E121" s="166"/>
      <c r="F121" s="12">
        <f t="shared" si="9"/>
        <v>0</v>
      </c>
    </row>
    <row r="122" spans="1:6" ht="40.5" x14ac:dyDescent="0.35">
      <c r="A122" s="41">
        <v>1.1000000000000001</v>
      </c>
      <c r="B122" s="25" t="s">
        <v>86</v>
      </c>
      <c r="C122" s="92" t="s">
        <v>32</v>
      </c>
      <c r="D122" s="27">
        <v>26</v>
      </c>
      <c r="E122" s="166"/>
      <c r="F122" s="12">
        <f t="shared" si="9"/>
        <v>0</v>
      </c>
    </row>
    <row r="123" spans="1:6" ht="40.5" x14ac:dyDescent="0.35">
      <c r="A123" s="3">
        <v>1.1100000000000001</v>
      </c>
      <c r="B123" s="25" t="s">
        <v>87</v>
      </c>
      <c r="C123" s="92" t="s">
        <v>32</v>
      </c>
      <c r="D123" s="27">
        <v>3</v>
      </c>
      <c r="E123" s="166"/>
      <c r="F123" s="12">
        <f t="shared" si="9"/>
        <v>0</v>
      </c>
    </row>
    <row r="124" spans="1:6" ht="54" x14ac:dyDescent="0.35">
      <c r="A124" s="3">
        <v>1.1200000000000001</v>
      </c>
      <c r="B124" s="25" t="s">
        <v>88</v>
      </c>
      <c r="C124" s="92" t="s">
        <v>32</v>
      </c>
      <c r="D124" s="27">
        <v>2</v>
      </c>
      <c r="E124" s="166"/>
      <c r="F124" s="12">
        <f t="shared" si="9"/>
        <v>0</v>
      </c>
    </row>
    <row r="125" spans="1:6" ht="40.5" x14ac:dyDescent="0.35">
      <c r="A125" s="3">
        <v>1.1299999999999999</v>
      </c>
      <c r="B125" s="25" t="s">
        <v>89</v>
      </c>
      <c r="C125" s="92" t="s">
        <v>32</v>
      </c>
      <c r="D125" s="27">
        <v>43</v>
      </c>
      <c r="E125" s="166"/>
      <c r="F125" s="12">
        <f t="shared" si="9"/>
        <v>0</v>
      </c>
    </row>
    <row r="126" spans="1:6" ht="40.5" x14ac:dyDescent="0.35">
      <c r="A126" s="3">
        <v>1.1399999999999999</v>
      </c>
      <c r="B126" s="25" t="s">
        <v>90</v>
      </c>
      <c r="C126" s="92" t="s">
        <v>32</v>
      </c>
      <c r="D126" s="27">
        <v>30</v>
      </c>
      <c r="E126" s="166"/>
      <c r="F126" s="12">
        <f t="shared" si="9"/>
        <v>0</v>
      </c>
    </row>
    <row r="127" spans="1:6" ht="40.5" x14ac:dyDescent="0.35">
      <c r="A127" s="3">
        <v>1.1499999999999999</v>
      </c>
      <c r="B127" s="25" t="s">
        <v>91</v>
      </c>
      <c r="C127" s="92" t="s">
        <v>32</v>
      </c>
      <c r="D127" s="27">
        <v>2</v>
      </c>
      <c r="E127" s="166"/>
      <c r="F127" s="12">
        <f t="shared" si="9"/>
        <v>0</v>
      </c>
    </row>
    <row r="128" spans="1:6" ht="40.5" x14ac:dyDescent="0.35">
      <c r="A128" s="3">
        <v>1.1599999999999999</v>
      </c>
      <c r="B128" s="25" t="s">
        <v>92</v>
      </c>
      <c r="C128" s="92" t="s">
        <v>32</v>
      </c>
      <c r="D128" s="27">
        <v>48</v>
      </c>
      <c r="E128" s="166"/>
      <c r="F128" s="12">
        <f t="shared" si="9"/>
        <v>0</v>
      </c>
    </row>
    <row r="129" spans="1:6" ht="40.5" x14ac:dyDescent="0.35">
      <c r="A129" s="3">
        <v>1.17</v>
      </c>
      <c r="B129" s="25" t="s">
        <v>93</v>
      </c>
      <c r="C129" s="92" t="s">
        <v>32</v>
      </c>
      <c r="D129" s="27">
        <v>28</v>
      </c>
      <c r="E129" s="166"/>
      <c r="F129" s="12">
        <f t="shared" si="9"/>
        <v>0</v>
      </c>
    </row>
    <row r="130" spans="1:6" ht="40.5" x14ac:dyDescent="0.35">
      <c r="A130" s="3">
        <v>1.18</v>
      </c>
      <c r="B130" s="25" t="s">
        <v>94</v>
      </c>
      <c r="C130" s="92" t="s">
        <v>32</v>
      </c>
      <c r="D130" s="27">
        <v>20</v>
      </c>
      <c r="E130" s="166"/>
      <c r="F130" s="12">
        <f t="shared" si="9"/>
        <v>0</v>
      </c>
    </row>
    <row r="131" spans="1:6" x14ac:dyDescent="0.35">
      <c r="A131" s="3">
        <v>1.19</v>
      </c>
      <c r="B131" s="25" t="s">
        <v>95</v>
      </c>
      <c r="C131" s="92" t="s">
        <v>32</v>
      </c>
      <c r="D131" s="27">
        <v>20</v>
      </c>
      <c r="E131" s="166"/>
      <c r="F131" s="12">
        <f t="shared" si="9"/>
        <v>0</v>
      </c>
    </row>
    <row r="132" spans="1:6" x14ac:dyDescent="0.35">
      <c r="A132" s="41">
        <v>1.2</v>
      </c>
      <c r="B132" s="25" t="s">
        <v>96</v>
      </c>
      <c r="C132" s="92" t="s">
        <v>32</v>
      </c>
      <c r="D132" s="27">
        <v>30</v>
      </c>
      <c r="E132" s="166"/>
      <c r="F132" s="12">
        <f t="shared" si="9"/>
        <v>0</v>
      </c>
    </row>
    <row r="133" spans="1:6" x14ac:dyDescent="0.35">
      <c r="A133" s="3">
        <v>1.21</v>
      </c>
      <c r="B133" s="25" t="s">
        <v>290</v>
      </c>
      <c r="C133" s="92" t="s">
        <v>32</v>
      </c>
      <c r="D133" s="27">
        <v>30</v>
      </c>
      <c r="E133" s="166"/>
      <c r="F133" s="12">
        <f t="shared" si="9"/>
        <v>0</v>
      </c>
    </row>
    <row r="134" spans="1:6" ht="27" x14ac:dyDescent="0.35">
      <c r="A134" s="3">
        <v>1.22</v>
      </c>
      <c r="B134" s="25" t="s">
        <v>97</v>
      </c>
      <c r="C134" s="92" t="s">
        <v>32</v>
      </c>
      <c r="D134" s="27">
        <v>6</v>
      </c>
      <c r="E134" s="166"/>
      <c r="F134" s="12">
        <f t="shared" si="9"/>
        <v>0</v>
      </c>
    </row>
    <row r="135" spans="1:6" ht="27" x14ac:dyDescent="0.35">
      <c r="A135" s="3">
        <v>1.23</v>
      </c>
      <c r="B135" s="25" t="s">
        <v>98</v>
      </c>
      <c r="C135" s="92" t="s">
        <v>32</v>
      </c>
      <c r="D135" s="27">
        <v>4</v>
      </c>
      <c r="E135" s="166"/>
      <c r="F135" s="12">
        <f t="shared" si="9"/>
        <v>0</v>
      </c>
    </row>
    <row r="136" spans="1:6" ht="27" x14ac:dyDescent="0.35">
      <c r="A136" s="3">
        <v>1.24</v>
      </c>
      <c r="B136" s="25" t="s">
        <v>99</v>
      </c>
      <c r="C136" s="92" t="s">
        <v>32</v>
      </c>
      <c r="D136" s="27">
        <v>2</v>
      </c>
      <c r="E136" s="166"/>
      <c r="F136" s="12">
        <f t="shared" si="9"/>
        <v>0</v>
      </c>
    </row>
    <row r="137" spans="1:6" ht="27" x14ac:dyDescent="0.35">
      <c r="A137" s="3">
        <v>1.25</v>
      </c>
      <c r="B137" s="25" t="s">
        <v>100</v>
      </c>
      <c r="C137" s="92" t="s">
        <v>32</v>
      </c>
      <c r="D137" s="27">
        <v>10</v>
      </c>
      <c r="E137" s="166"/>
      <c r="F137" s="12">
        <f t="shared" si="9"/>
        <v>0</v>
      </c>
    </row>
    <row r="138" spans="1:6" ht="40.5" x14ac:dyDescent="0.35">
      <c r="A138" s="3">
        <v>1.26</v>
      </c>
      <c r="B138" s="25" t="s">
        <v>101</v>
      </c>
      <c r="C138" s="92" t="s">
        <v>32</v>
      </c>
      <c r="D138" s="27">
        <v>12</v>
      </c>
      <c r="E138" s="166"/>
      <c r="F138" s="12">
        <f t="shared" si="9"/>
        <v>0</v>
      </c>
    </row>
    <row r="139" spans="1:6" ht="40.5" x14ac:dyDescent="0.35">
      <c r="A139" s="3">
        <v>1.27</v>
      </c>
      <c r="B139" s="25" t="s">
        <v>102</v>
      </c>
      <c r="C139" s="92" t="s">
        <v>32</v>
      </c>
      <c r="D139" s="27">
        <v>20</v>
      </c>
      <c r="E139" s="166"/>
      <c r="F139" s="12">
        <f t="shared" si="9"/>
        <v>0</v>
      </c>
    </row>
    <row r="140" spans="1:6" ht="40.5" x14ac:dyDescent="0.35">
      <c r="A140" s="3">
        <v>1.28</v>
      </c>
      <c r="B140" s="25" t="s">
        <v>103</v>
      </c>
      <c r="C140" s="92" t="s">
        <v>32</v>
      </c>
      <c r="D140" s="27">
        <v>14</v>
      </c>
      <c r="E140" s="166"/>
      <c r="F140" s="12">
        <f t="shared" si="9"/>
        <v>0</v>
      </c>
    </row>
    <row r="141" spans="1:6" ht="40.5" x14ac:dyDescent="0.35">
      <c r="A141" s="42">
        <v>1.29</v>
      </c>
      <c r="B141" s="28" t="s">
        <v>104</v>
      </c>
      <c r="C141" s="29" t="s">
        <v>32</v>
      </c>
      <c r="D141" s="30">
        <v>140</v>
      </c>
      <c r="E141" s="166"/>
      <c r="F141" s="43">
        <f t="shared" si="9"/>
        <v>0</v>
      </c>
    </row>
    <row r="142" spans="1:6" ht="27" x14ac:dyDescent="0.35">
      <c r="A142" s="98">
        <v>1.3</v>
      </c>
      <c r="B142" s="25" t="s">
        <v>106</v>
      </c>
      <c r="C142" s="93" t="s">
        <v>12</v>
      </c>
      <c r="D142" s="31">
        <v>730.65</v>
      </c>
      <c r="E142" s="166"/>
      <c r="F142" s="43">
        <f t="shared" si="9"/>
        <v>0</v>
      </c>
    </row>
    <row r="143" spans="1:6" ht="27" x14ac:dyDescent="0.35">
      <c r="A143" s="98">
        <v>1.31</v>
      </c>
      <c r="B143" s="25" t="s">
        <v>107</v>
      </c>
      <c r="C143" s="93" t="s">
        <v>12</v>
      </c>
      <c r="D143" s="31">
        <v>730.65</v>
      </c>
      <c r="E143" s="166"/>
      <c r="F143" s="43">
        <f t="shared" si="9"/>
        <v>0</v>
      </c>
    </row>
    <row r="144" spans="1:6" ht="54" x14ac:dyDescent="0.35">
      <c r="A144" s="98">
        <v>1.32</v>
      </c>
      <c r="B144" s="28" t="s">
        <v>108</v>
      </c>
      <c r="C144" s="29" t="s">
        <v>19</v>
      </c>
      <c r="D144" s="30">
        <v>1</v>
      </c>
      <c r="E144" s="166"/>
      <c r="F144" s="43">
        <f t="shared" si="9"/>
        <v>0</v>
      </c>
    </row>
    <row r="145" spans="1:7" ht="41.25" customHeight="1" x14ac:dyDescent="0.35">
      <c r="A145" s="183"/>
      <c r="B145" s="184" t="s">
        <v>105</v>
      </c>
      <c r="C145" s="185"/>
      <c r="D145" s="185"/>
      <c r="E145" s="186"/>
      <c r="F145" s="186">
        <f>+SUM(F113:F144)</f>
        <v>0</v>
      </c>
    </row>
    <row r="146" spans="1:7" x14ac:dyDescent="0.35">
      <c r="B146" s="44"/>
      <c r="E146" s="45"/>
      <c r="F146" s="45"/>
    </row>
    <row r="147" spans="1:7" x14ac:dyDescent="0.35">
      <c r="B147" s="252"/>
      <c r="C147" s="252"/>
      <c r="D147" s="252"/>
      <c r="E147" s="252"/>
      <c r="F147" s="252"/>
    </row>
    <row r="148" spans="1:7" x14ac:dyDescent="0.35">
      <c r="B148" s="183" t="s">
        <v>341</v>
      </c>
      <c r="C148" s="183" t="s">
        <v>42</v>
      </c>
      <c r="D148" s="183" t="s">
        <v>19</v>
      </c>
      <c r="E148" s="208" t="s">
        <v>43</v>
      </c>
      <c r="F148" s="208" t="s">
        <v>5</v>
      </c>
    </row>
    <row r="149" spans="1:7" x14ac:dyDescent="0.35">
      <c r="B149" s="212" t="s">
        <v>330</v>
      </c>
      <c r="C149" s="218">
        <v>24</v>
      </c>
      <c r="D149" s="213" t="s">
        <v>19</v>
      </c>
      <c r="E149" s="226">
        <f>+ROUND(F43,0)</f>
        <v>0</v>
      </c>
      <c r="F149" s="226">
        <f>+ROUND(E149*C149,0)</f>
        <v>0</v>
      </c>
    </row>
    <row r="150" spans="1:7" x14ac:dyDescent="0.35">
      <c r="B150" s="212" t="s">
        <v>331</v>
      </c>
      <c r="C150" s="218">
        <v>19</v>
      </c>
      <c r="D150" s="213" t="s">
        <v>19</v>
      </c>
      <c r="E150" s="226">
        <f>+ROUND(F78,0)</f>
        <v>0</v>
      </c>
      <c r="F150" s="226">
        <f>+ROUND(C150*E150,0)</f>
        <v>0</v>
      </c>
    </row>
    <row r="151" spans="1:7" ht="27" x14ac:dyDescent="0.35">
      <c r="B151" s="212" t="s">
        <v>36</v>
      </c>
      <c r="C151" s="218">
        <v>1440</v>
      </c>
      <c r="D151" s="213" t="s">
        <v>20</v>
      </c>
      <c r="E151" s="226">
        <f>+ROUND(F111/C151,0)</f>
        <v>0</v>
      </c>
      <c r="F151" s="226">
        <f>+ROUND(E151*C151,0)</f>
        <v>0</v>
      </c>
    </row>
    <row r="152" spans="1:7" x14ac:dyDescent="0.35">
      <c r="B152" s="212" t="s">
        <v>37</v>
      </c>
      <c r="C152" s="218">
        <v>542.23</v>
      </c>
      <c r="D152" s="213" t="s">
        <v>20</v>
      </c>
      <c r="E152" s="226">
        <f>+ROUND(F145/C152,0)</f>
        <v>0</v>
      </c>
      <c r="F152" s="226">
        <f>+ROUND(E152*C152,0)</f>
        <v>0</v>
      </c>
    </row>
    <row r="153" spans="1:7" ht="15" x14ac:dyDescent="0.35">
      <c r="B153" s="224" t="s">
        <v>38</v>
      </c>
      <c r="C153" s="225"/>
      <c r="D153" s="225"/>
      <c r="E153" s="227"/>
      <c r="F153" s="228">
        <f>+SUM(F149:F152)</f>
        <v>0</v>
      </c>
    </row>
    <row r="154" spans="1:7" ht="8.5" customHeight="1" x14ac:dyDescent="0.35">
      <c r="B154" s="215"/>
      <c r="C154" s="215"/>
      <c r="D154" s="215"/>
      <c r="E154" s="229"/>
      <c r="F154" s="229"/>
    </row>
    <row r="155" spans="1:7" x14ac:dyDescent="0.35">
      <c r="B155" s="216" t="s">
        <v>342</v>
      </c>
      <c r="C155" s="216" t="s">
        <v>44</v>
      </c>
      <c r="D155" s="217"/>
      <c r="E155" s="230"/>
      <c r="F155" s="231" t="s">
        <v>5</v>
      </c>
    </row>
    <row r="156" spans="1:7" x14ac:dyDescent="0.35">
      <c r="B156" s="214" t="s">
        <v>338</v>
      </c>
      <c r="C156" s="213"/>
      <c r="D156" s="214"/>
      <c r="E156" s="226"/>
      <c r="F156" s="226">
        <f>+'ADMON+PGIO'!H112+'ADMON+PGIO'!H126</f>
        <v>0</v>
      </c>
    </row>
    <row r="157" spans="1:7" x14ac:dyDescent="0.35">
      <c r="B157" s="214" t="s">
        <v>39</v>
      </c>
      <c r="C157" s="219">
        <v>5.0000000000000001E-3</v>
      </c>
      <c r="D157" s="214"/>
      <c r="E157" s="226"/>
      <c r="F157" s="226">
        <f>ROUND((SUM(F149:F152)*C157),0)</f>
        <v>0</v>
      </c>
    </row>
    <row r="158" spans="1:7" x14ac:dyDescent="0.35">
      <c r="B158" s="214" t="s">
        <v>40</v>
      </c>
      <c r="C158" s="220">
        <v>0.05</v>
      </c>
      <c r="D158" s="214"/>
      <c r="E158" s="226"/>
      <c r="F158" s="226">
        <f>ROUND((SUM(F149:F152)*C158),0)</f>
        <v>0</v>
      </c>
    </row>
    <row r="159" spans="1:7" x14ac:dyDescent="0.35">
      <c r="B159" s="214" t="s">
        <v>41</v>
      </c>
      <c r="C159" s="221">
        <v>0.19</v>
      </c>
      <c r="D159" s="214"/>
      <c r="E159" s="226"/>
      <c r="F159" s="226">
        <f>ROUND((F158*C159),0)</f>
        <v>0</v>
      </c>
    </row>
    <row r="160" spans="1:7" ht="30" x14ac:dyDescent="0.35">
      <c r="B160" s="224" t="s">
        <v>339</v>
      </c>
      <c r="C160" s="225"/>
      <c r="D160" s="225"/>
      <c r="E160" s="227"/>
      <c r="F160" s="228">
        <f>+SUM(F156:F159)</f>
        <v>0</v>
      </c>
      <c r="G160" s="210"/>
    </row>
    <row r="161" spans="1:7" x14ac:dyDescent="0.35">
      <c r="A161"/>
      <c r="B161" s="209"/>
      <c r="C161" s="209"/>
      <c r="D161" s="209"/>
      <c r="E161" s="232"/>
      <c r="F161" s="232"/>
    </row>
    <row r="162" spans="1:7" ht="17.5" x14ac:dyDescent="0.35">
      <c r="B162" s="222" t="s">
        <v>335</v>
      </c>
      <c r="C162" s="223"/>
      <c r="D162" s="223"/>
      <c r="E162" s="233"/>
      <c r="F162" s="234">
        <f>+F153+F160</f>
        <v>0</v>
      </c>
      <c r="G162" s="209"/>
    </row>
    <row r="163" spans="1:7" ht="17.5" x14ac:dyDescent="0.35">
      <c r="B163" s="222" t="s">
        <v>340</v>
      </c>
      <c r="C163" s="223"/>
      <c r="D163" s="223"/>
      <c r="E163" s="233"/>
      <c r="F163" s="239" t="str">
        <f>IFERROR(F160/F153," ")</f>
        <v xml:space="preserve"> </v>
      </c>
      <c r="G163" s="209"/>
    </row>
    <row r="164" spans="1:7" ht="15" thickBot="1" x14ac:dyDescent="0.4"/>
    <row r="165" spans="1:7" x14ac:dyDescent="0.35">
      <c r="B165" s="240" t="s">
        <v>344</v>
      </c>
      <c r="C165" s="241"/>
      <c r="D165" s="241"/>
      <c r="E165" s="241"/>
      <c r="F165" s="242"/>
    </row>
    <row r="166" spans="1:7" x14ac:dyDescent="0.35">
      <c r="B166" s="243"/>
      <c r="C166" s="244"/>
      <c r="D166" s="244"/>
      <c r="E166" s="244"/>
      <c r="F166" s="245"/>
    </row>
    <row r="167" spans="1:7" ht="15" thickBot="1" x14ac:dyDescent="0.4">
      <c r="B167" s="246"/>
      <c r="C167" s="247"/>
      <c r="D167" s="247"/>
      <c r="E167" s="247"/>
      <c r="F167" s="248"/>
    </row>
    <row r="168" spans="1:7" ht="15" thickBot="1" x14ac:dyDescent="0.4"/>
    <row r="169" spans="1:7" x14ac:dyDescent="0.35">
      <c r="B169" s="240" t="s">
        <v>345</v>
      </c>
      <c r="C169" s="241"/>
      <c r="D169" s="241"/>
      <c r="E169" s="241"/>
      <c r="F169" s="242"/>
    </row>
    <row r="170" spans="1:7" x14ac:dyDescent="0.35">
      <c r="B170" s="243"/>
      <c r="C170" s="244"/>
      <c r="D170" s="244"/>
      <c r="E170" s="244"/>
      <c r="F170" s="245"/>
    </row>
    <row r="171" spans="1:7" ht="15" thickBot="1" x14ac:dyDescent="0.4">
      <c r="B171" s="246"/>
      <c r="C171" s="247"/>
      <c r="D171" s="247"/>
      <c r="E171" s="247"/>
      <c r="F171" s="248"/>
    </row>
  </sheetData>
  <mergeCells count="10">
    <mergeCell ref="B169:F171"/>
    <mergeCell ref="B165:F167"/>
    <mergeCell ref="A1:F1"/>
    <mergeCell ref="B147:F147"/>
    <mergeCell ref="A2:F2"/>
    <mergeCell ref="A3:A4"/>
    <mergeCell ref="B3:B4"/>
    <mergeCell ref="C3:C4"/>
    <mergeCell ref="D3:D4"/>
    <mergeCell ref="F3:F4"/>
  </mergeCells>
  <conditionalFormatting sqref="A47:A57">
    <cfRule type="duplicateValues" dxfId="1" priority="5"/>
  </conditionalFormatting>
  <conditionalFormatting sqref="B46">
    <cfRule type="duplicateValues" dxfId="0" priority="1"/>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B0A88-400F-4DF0-AD1C-C1AAF14F657E}">
  <sheetPr>
    <tabColor rgb="FF92D050"/>
  </sheetPr>
  <dimension ref="A1:H126"/>
  <sheetViews>
    <sheetView topLeftCell="A108" zoomScale="80" zoomScaleNormal="80" workbookViewId="0">
      <selection activeCell="E130" sqref="E130"/>
    </sheetView>
  </sheetViews>
  <sheetFormatPr baseColWidth="10" defaultColWidth="12.54296875" defaultRowHeight="14.5" x14ac:dyDescent="0.35"/>
  <cols>
    <col min="1" max="1" width="48.453125" customWidth="1"/>
    <col min="2" max="2" width="16.54296875" customWidth="1"/>
    <col min="3" max="3" width="36.453125" customWidth="1"/>
    <col min="4" max="4" width="23" customWidth="1"/>
    <col min="5" max="5" width="18.453125" customWidth="1"/>
    <col min="6" max="6" width="23.54296875" customWidth="1"/>
    <col min="7" max="7" width="21.81640625" customWidth="1"/>
    <col min="8" max="8" width="41" customWidth="1"/>
    <col min="10" max="10" width="24" customWidth="1"/>
  </cols>
  <sheetData>
    <row r="1" spans="1:8" ht="108" customHeight="1" x14ac:dyDescent="0.35">
      <c r="A1" s="256"/>
      <c r="B1" s="256"/>
      <c r="C1" s="256"/>
      <c r="D1" s="256"/>
      <c r="E1" s="256"/>
      <c r="F1" s="256"/>
      <c r="G1" s="256"/>
      <c r="H1" s="256"/>
    </row>
    <row r="2" spans="1:8" ht="4.5" customHeight="1" thickBot="1" x14ac:dyDescent="0.4">
      <c r="A2" s="120"/>
      <c r="B2" s="120"/>
      <c r="C2" s="120"/>
      <c r="D2" s="120"/>
      <c r="E2" s="120"/>
      <c r="F2" s="120"/>
      <c r="G2" s="120"/>
      <c r="H2" s="120"/>
    </row>
    <row r="3" spans="1:8" ht="15.5" thickTop="1" thickBot="1" x14ac:dyDescent="0.4">
      <c r="A3" s="120"/>
      <c r="B3" s="121" t="s">
        <v>109</v>
      </c>
      <c r="C3" s="122"/>
      <c r="D3" s="123">
        <f>+SUM('PROYECTO PRESUPUESTO'!F149:F152)</f>
        <v>0</v>
      </c>
      <c r="E3" s="120"/>
      <c r="F3" s="120"/>
      <c r="G3" s="120"/>
      <c r="H3" s="120"/>
    </row>
    <row r="4" spans="1:8" ht="15.5" thickTop="1" thickBot="1" x14ac:dyDescent="0.4">
      <c r="A4" s="120"/>
      <c r="B4" s="121" t="s">
        <v>110</v>
      </c>
      <c r="C4" s="122"/>
      <c r="D4" s="124">
        <v>6</v>
      </c>
      <c r="E4" s="120"/>
      <c r="F4" s="120"/>
      <c r="G4" s="120"/>
      <c r="H4" s="120"/>
    </row>
    <row r="5" spans="1:8" ht="15.5" thickTop="1" thickBot="1" x14ac:dyDescent="0.4">
      <c r="A5" s="120"/>
      <c r="B5" s="121" t="s">
        <v>111</v>
      </c>
      <c r="C5" s="122"/>
      <c r="D5" s="124" cm="1">
        <f t="array" ref="D5">ROUND((1+'FACTOR PRESTACIONAL'!B11:B11),2)</f>
        <v>1</v>
      </c>
      <c r="E5" s="120"/>
      <c r="F5" s="120"/>
      <c r="G5" s="120"/>
      <c r="H5" s="120"/>
    </row>
    <row r="6" spans="1:8" ht="4.5" customHeight="1" thickTop="1" x14ac:dyDescent="0.35">
      <c r="A6" s="120"/>
      <c r="B6" s="120"/>
      <c r="C6" s="121"/>
      <c r="D6" s="125"/>
      <c r="E6" s="120"/>
      <c r="F6" s="120"/>
      <c r="G6" s="120"/>
      <c r="H6" s="120"/>
    </row>
    <row r="7" spans="1:8" x14ac:dyDescent="0.35">
      <c r="A7" s="121" t="s">
        <v>112</v>
      </c>
      <c r="B7" s="121"/>
      <c r="C7" s="121"/>
      <c r="D7" s="121"/>
      <c r="E7" s="121"/>
      <c r="F7" s="121"/>
      <c r="G7" s="121"/>
      <c r="H7" s="121"/>
    </row>
    <row r="8" spans="1:8" ht="3" customHeight="1" x14ac:dyDescent="0.35">
      <c r="A8" s="257"/>
      <c r="B8" s="258"/>
      <c r="C8" s="258"/>
      <c r="D8" s="258"/>
      <c r="E8" s="258"/>
      <c r="F8" s="258"/>
      <c r="G8" s="258"/>
      <c r="H8" s="259"/>
    </row>
    <row r="9" spans="1:8" ht="80.25" customHeight="1" x14ac:dyDescent="0.35">
      <c r="A9" s="260" t="s">
        <v>42</v>
      </c>
      <c r="B9" s="261"/>
      <c r="C9" s="126" t="s">
        <v>113</v>
      </c>
      <c r="D9" s="126" t="s">
        <v>114</v>
      </c>
      <c r="E9" s="126" t="s">
        <v>115</v>
      </c>
      <c r="F9" s="126" t="s">
        <v>116</v>
      </c>
      <c r="G9" s="126" t="s">
        <v>117</v>
      </c>
      <c r="H9" s="126" t="s">
        <v>118</v>
      </c>
    </row>
    <row r="10" spans="1:8" x14ac:dyDescent="0.35">
      <c r="A10" s="260" t="s">
        <v>119</v>
      </c>
      <c r="B10" s="261"/>
      <c r="C10" s="127"/>
      <c r="D10" s="126" t="s">
        <v>120</v>
      </c>
      <c r="E10" s="126" t="s">
        <v>121</v>
      </c>
      <c r="F10" s="126" t="s">
        <v>122</v>
      </c>
      <c r="G10" s="126" t="s">
        <v>121</v>
      </c>
      <c r="H10" s="126" t="s">
        <v>123</v>
      </c>
    </row>
    <row r="11" spans="1:8" x14ac:dyDescent="0.35">
      <c r="A11" s="128" t="s">
        <v>124</v>
      </c>
      <c r="B11" s="129"/>
      <c r="C11" s="129"/>
      <c r="D11" s="129"/>
      <c r="E11" s="129"/>
      <c r="F11" s="129"/>
      <c r="G11" s="129"/>
      <c r="H11" s="130"/>
    </row>
    <row r="12" spans="1:8" x14ac:dyDescent="0.35">
      <c r="A12" s="262">
        <v>1</v>
      </c>
      <c r="B12" s="263"/>
      <c r="C12" s="131" t="s">
        <v>125</v>
      </c>
      <c r="D12" s="132">
        <v>0.5</v>
      </c>
      <c r="E12" s="168"/>
      <c r="F12" s="134">
        <f>+D5</f>
        <v>1</v>
      </c>
      <c r="G12" s="134">
        <v>6</v>
      </c>
      <c r="H12" s="133">
        <f t="shared" ref="H12:H19" si="0">+A12*D12*E12*F12*G12</f>
        <v>0</v>
      </c>
    </row>
    <row r="13" spans="1:8" ht="21" customHeight="1" x14ac:dyDescent="0.35">
      <c r="A13" s="262">
        <v>1</v>
      </c>
      <c r="B13" s="263"/>
      <c r="C13" s="131" t="s">
        <v>126</v>
      </c>
      <c r="D13" s="132">
        <v>1</v>
      </c>
      <c r="E13" s="168"/>
      <c r="F13" s="134">
        <f>+D5</f>
        <v>1</v>
      </c>
      <c r="G13" s="134">
        <v>6</v>
      </c>
      <c r="H13" s="133">
        <f t="shared" si="0"/>
        <v>0</v>
      </c>
    </row>
    <row r="14" spans="1:8" x14ac:dyDescent="0.35">
      <c r="A14" s="264">
        <v>1</v>
      </c>
      <c r="B14" s="265"/>
      <c r="C14" s="131" t="s">
        <v>127</v>
      </c>
      <c r="D14" s="132">
        <v>0.5</v>
      </c>
      <c r="E14" s="168"/>
      <c r="F14" s="134">
        <f>+D5</f>
        <v>1</v>
      </c>
      <c r="G14" s="134">
        <v>6</v>
      </c>
      <c r="H14" s="133">
        <f t="shared" si="0"/>
        <v>0</v>
      </c>
    </row>
    <row r="15" spans="1:8" x14ac:dyDescent="0.35">
      <c r="A15" s="264">
        <v>1</v>
      </c>
      <c r="B15" s="265"/>
      <c r="C15" s="131" t="s">
        <v>128</v>
      </c>
      <c r="D15" s="132">
        <v>0.5</v>
      </c>
      <c r="E15" s="168"/>
      <c r="F15" s="134">
        <f>+D5</f>
        <v>1</v>
      </c>
      <c r="G15" s="134">
        <v>6</v>
      </c>
      <c r="H15" s="133">
        <f t="shared" si="0"/>
        <v>0</v>
      </c>
    </row>
    <row r="16" spans="1:8" ht="16.5" customHeight="1" x14ac:dyDescent="0.35">
      <c r="A16" s="264">
        <v>1</v>
      </c>
      <c r="B16" s="265"/>
      <c r="C16" s="131" t="s">
        <v>129</v>
      </c>
      <c r="D16" s="132">
        <v>0.5</v>
      </c>
      <c r="E16" s="168"/>
      <c r="F16" s="134">
        <f>+D5</f>
        <v>1</v>
      </c>
      <c r="G16" s="134">
        <v>6</v>
      </c>
      <c r="H16" s="133">
        <f t="shared" si="0"/>
        <v>0</v>
      </c>
    </row>
    <row r="17" spans="1:8" x14ac:dyDescent="0.35">
      <c r="A17" s="264">
        <v>1</v>
      </c>
      <c r="B17" s="265"/>
      <c r="C17" s="131" t="s">
        <v>130</v>
      </c>
      <c r="D17" s="132">
        <v>1</v>
      </c>
      <c r="E17" s="168"/>
      <c r="F17" s="134">
        <f>+D5</f>
        <v>1</v>
      </c>
      <c r="G17" s="134">
        <v>6</v>
      </c>
      <c r="H17" s="133">
        <f t="shared" si="0"/>
        <v>0</v>
      </c>
    </row>
    <row r="18" spans="1:8" x14ac:dyDescent="0.35">
      <c r="A18" s="264">
        <v>1</v>
      </c>
      <c r="B18" s="265"/>
      <c r="C18" s="135" t="s">
        <v>131</v>
      </c>
      <c r="D18" s="132">
        <v>1</v>
      </c>
      <c r="E18" s="168"/>
      <c r="F18" s="136">
        <f>+D5</f>
        <v>1</v>
      </c>
      <c r="G18" s="134">
        <v>6</v>
      </c>
      <c r="H18" s="133">
        <f t="shared" si="0"/>
        <v>0</v>
      </c>
    </row>
    <row r="19" spans="1:8" x14ac:dyDescent="0.35">
      <c r="A19" s="264">
        <v>1</v>
      </c>
      <c r="B19" s="265"/>
      <c r="C19" s="135" t="s">
        <v>132</v>
      </c>
      <c r="D19" s="132">
        <v>1</v>
      </c>
      <c r="E19" s="168"/>
      <c r="F19" s="136">
        <f>+D5</f>
        <v>1</v>
      </c>
      <c r="G19" s="134">
        <v>6</v>
      </c>
      <c r="H19" s="133">
        <f t="shared" si="0"/>
        <v>0</v>
      </c>
    </row>
    <row r="20" spans="1:8" x14ac:dyDescent="0.35">
      <c r="A20" s="128" t="s">
        <v>133</v>
      </c>
      <c r="B20" s="129"/>
      <c r="C20" s="129"/>
      <c r="D20" s="129"/>
      <c r="E20" s="129"/>
      <c r="F20" s="129"/>
      <c r="G20" s="129"/>
      <c r="H20" s="130"/>
    </row>
    <row r="21" spans="1:8" x14ac:dyDescent="0.35">
      <c r="A21" s="262">
        <v>1</v>
      </c>
      <c r="B21" s="263"/>
      <c r="C21" s="135" t="s">
        <v>134</v>
      </c>
      <c r="D21" s="137">
        <v>1</v>
      </c>
      <c r="E21" s="168"/>
      <c r="F21" s="136">
        <f>+F19</f>
        <v>1</v>
      </c>
      <c r="G21" s="134">
        <v>6</v>
      </c>
      <c r="H21" s="133">
        <f>+A21*D21*E21*F21*G21</f>
        <v>0</v>
      </c>
    </row>
    <row r="22" spans="1:8" ht="112.5" customHeight="1" x14ac:dyDescent="0.35">
      <c r="A22" s="262">
        <v>1</v>
      </c>
      <c r="B22" s="263"/>
      <c r="C22" s="138" t="s">
        <v>135</v>
      </c>
      <c r="D22" s="132">
        <v>0.3</v>
      </c>
      <c r="E22" s="168"/>
      <c r="F22" s="136">
        <f>+F21</f>
        <v>1</v>
      </c>
      <c r="G22" s="134">
        <v>6</v>
      </c>
      <c r="H22" s="133">
        <f>+A22*D22*E22*F22*G22</f>
        <v>0</v>
      </c>
    </row>
    <row r="23" spans="1:8" x14ac:dyDescent="0.35">
      <c r="A23" s="128" t="s">
        <v>136</v>
      </c>
      <c r="B23" s="129"/>
      <c r="C23" s="129"/>
      <c r="D23" s="129"/>
      <c r="E23" s="129"/>
      <c r="F23" s="129"/>
      <c r="G23" s="129"/>
      <c r="H23" s="130"/>
    </row>
    <row r="24" spans="1:8" x14ac:dyDescent="0.35">
      <c r="A24" s="262">
        <v>1</v>
      </c>
      <c r="B24" s="263"/>
      <c r="C24" s="139" t="s">
        <v>137</v>
      </c>
      <c r="D24" s="132">
        <v>1</v>
      </c>
      <c r="E24" s="168"/>
      <c r="F24" s="136">
        <f>+F22</f>
        <v>1</v>
      </c>
      <c r="G24" s="134">
        <v>6</v>
      </c>
      <c r="H24" s="133">
        <f t="shared" ref="H24:H27" si="1">+A24*D24*E24*F24*G24</f>
        <v>0</v>
      </c>
    </row>
    <row r="25" spans="1:8" x14ac:dyDescent="0.35">
      <c r="A25" s="262">
        <v>1</v>
      </c>
      <c r="B25" s="263"/>
      <c r="C25" s="139" t="s">
        <v>138</v>
      </c>
      <c r="D25" s="132">
        <v>0.5</v>
      </c>
      <c r="E25" s="168"/>
      <c r="F25" s="136">
        <f>+F24</f>
        <v>1</v>
      </c>
      <c r="G25" s="134">
        <v>6</v>
      </c>
      <c r="H25" s="133">
        <f t="shared" si="1"/>
        <v>0</v>
      </c>
    </row>
    <row r="26" spans="1:8" x14ac:dyDescent="0.35">
      <c r="A26" s="262">
        <v>1</v>
      </c>
      <c r="B26" s="263"/>
      <c r="C26" s="139" t="s">
        <v>139</v>
      </c>
      <c r="D26" s="132">
        <v>0.5</v>
      </c>
      <c r="E26" s="168"/>
      <c r="F26" s="136">
        <f>+F25</f>
        <v>1</v>
      </c>
      <c r="G26" s="134">
        <v>6</v>
      </c>
      <c r="H26" s="133">
        <f t="shared" si="1"/>
        <v>0</v>
      </c>
    </row>
    <row r="27" spans="1:8" x14ac:dyDescent="0.35">
      <c r="A27" s="264">
        <v>1</v>
      </c>
      <c r="B27" s="265"/>
      <c r="C27" s="139" t="s">
        <v>140</v>
      </c>
      <c r="D27" s="132">
        <v>0.5</v>
      </c>
      <c r="E27" s="168"/>
      <c r="F27" s="136">
        <f>+F26</f>
        <v>1</v>
      </c>
      <c r="G27" s="134">
        <v>6</v>
      </c>
      <c r="H27" s="133">
        <f t="shared" si="1"/>
        <v>0</v>
      </c>
    </row>
    <row r="28" spans="1:8" x14ac:dyDescent="0.35">
      <c r="A28" s="274" t="s">
        <v>141</v>
      </c>
      <c r="B28" s="275"/>
      <c r="C28" s="275"/>
      <c r="D28" s="275"/>
      <c r="E28" s="275"/>
      <c r="F28" s="275"/>
      <c r="G28" s="276"/>
      <c r="H28" s="169">
        <f>+H12+H13+H14+H15+H16+H17+H18+H19+H21+H24+H25+H26+H27+H22</f>
        <v>0</v>
      </c>
    </row>
    <row r="29" spans="1:8" ht="6.75" customHeight="1" x14ac:dyDescent="0.35">
      <c r="A29" s="120"/>
      <c r="B29" s="120"/>
      <c r="C29" s="120"/>
      <c r="D29" s="120"/>
      <c r="E29" s="120"/>
      <c r="F29" s="120"/>
      <c r="G29" s="120"/>
      <c r="H29" s="120"/>
    </row>
    <row r="30" spans="1:8" x14ac:dyDescent="0.35">
      <c r="A30" s="128" t="s">
        <v>142</v>
      </c>
      <c r="B30" s="129"/>
      <c r="C30" s="129"/>
      <c r="D30" s="129"/>
      <c r="E30" s="129"/>
      <c r="F30" s="129"/>
      <c r="G30" s="129"/>
      <c r="H30" s="130"/>
    </row>
    <row r="31" spans="1:8" x14ac:dyDescent="0.35">
      <c r="A31" s="269" t="s">
        <v>143</v>
      </c>
      <c r="B31" s="270"/>
      <c r="C31" s="270"/>
      <c r="D31" s="270"/>
      <c r="E31" s="270"/>
      <c r="F31" s="270"/>
      <c r="G31" s="270"/>
      <c r="H31" s="270"/>
    </row>
    <row r="32" spans="1:8" x14ac:dyDescent="0.35">
      <c r="A32" s="271" t="s">
        <v>144</v>
      </c>
      <c r="B32" s="272"/>
      <c r="C32" s="273"/>
      <c r="D32" s="126" t="s">
        <v>145</v>
      </c>
      <c r="E32" s="126"/>
      <c r="F32" s="126" t="s">
        <v>146</v>
      </c>
      <c r="G32" s="126" t="s">
        <v>42</v>
      </c>
      <c r="H32" s="126" t="s">
        <v>147</v>
      </c>
    </row>
    <row r="33" spans="1:8" ht="20.25" customHeight="1" x14ac:dyDescent="0.35">
      <c r="A33" s="266" t="s">
        <v>148</v>
      </c>
      <c r="B33" s="267"/>
      <c r="C33" s="268"/>
      <c r="D33" s="140">
        <v>60</v>
      </c>
      <c r="E33" s="141"/>
      <c r="F33" s="168"/>
      <c r="G33" s="134">
        <v>6</v>
      </c>
      <c r="H33" s="133">
        <f>+F33*G33</f>
        <v>0</v>
      </c>
    </row>
    <row r="34" spans="1:8" ht="33" customHeight="1" x14ac:dyDescent="0.35">
      <c r="A34" s="266" t="s">
        <v>149</v>
      </c>
      <c r="B34" s="267"/>
      <c r="C34" s="268"/>
      <c r="D34" s="140">
        <v>100</v>
      </c>
      <c r="E34" s="141"/>
      <c r="F34" s="168"/>
      <c r="G34" s="134">
        <v>6</v>
      </c>
      <c r="H34" s="133">
        <f>+F34*G34</f>
        <v>0</v>
      </c>
    </row>
    <row r="35" spans="1:8" x14ac:dyDescent="0.35">
      <c r="A35" s="269" t="s">
        <v>150</v>
      </c>
      <c r="B35" s="270"/>
      <c r="C35" s="270"/>
      <c r="D35" s="270"/>
      <c r="E35" s="270"/>
      <c r="F35" s="270"/>
      <c r="G35" s="270"/>
      <c r="H35" s="270"/>
    </row>
    <row r="36" spans="1:8" x14ac:dyDescent="0.35">
      <c r="A36" s="271" t="s">
        <v>144</v>
      </c>
      <c r="B36" s="272"/>
      <c r="C36" s="273"/>
      <c r="D36" s="142"/>
      <c r="E36" s="142"/>
      <c r="F36" s="142" t="s">
        <v>146</v>
      </c>
      <c r="G36" s="142" t="s">
        <v>151</v>
      </c>
      <c r="H36" s="142" t="s">
        <v>147</v>
      </c>
    </row>
    <row r="37" spans="1:8" x14ac:dyDescent="0.35">
      <c r="A37" s="266" t="s">
        <v>152</v>
      </c>
      <c r="B37" s="267"/>
      <c r="C37" s="268"/>
      <c r="D37" s="140"/>
      <c r="E37" s="134"/>
      <c r="F37" s="168"/>
      <c r="G37" s="134">
        <v>6</v>
      </c>
      <c r="H37" s="133">
        <f>+F37*G37</f>
        <v>0</v>
      </c>
    </row>
    <row r="38" spans="1:8" x14ac:dyDescent="0.35">
      <c r="A38" s="266" t="s">
        <v>153</v>
      </c>
      <c r="B38" s="267"/>
      <c r="C38" s="268"/>
      <c r="D38" s="140"/>
      <c r="E38" s="134"/>
      <c r="F38" s="168"/>
      <c r="G38" s="134">
        <v>6</v>
      </c>
      <c r="H38" s="133">
        <f t="shared" ref="H38:H43" si="2">+F38*G38</f>
        <v>0</v>
      </c>
    </row>
    <row r="39" spans="1:8" x14ac:dyDescent="0.35">
      <c r="A39" s="266" t="s">
        <v>154</v>
      </c>
      <c r="B39" s="267"/>
      <c r="C39" s="268"/>
      <c r="D39" s="140"/>
      <c r="E39" s="134"/>
      <c r="F39" s="168"/>
      <c r="G39" s="134">
        <v>6</v>
      </c>
      <c r="H39" s="133">
        <f t="shared" si="2"/>
        <v>0</v>
      </c>
    </row>
    <row r="40" spans="1:8" x14ac:dyDescent="0.35">
      <c r="A40" s="266" t="s">
        <v>155</v>
      </c>
      <c r="B40" s="267"/>
      <c r="C40" s="268"/>
      <c r="D40" s="140"/>
      <c r="E40" s="134"/>
      <c r="F40" s="168"/>
      <c r="G40" s="134">
        <v>6</v>
      </c>
      <c r="H40" s="133">
        <f t="shared" si="2"/>
        <v>0</v>
      </c>
    </row>
    <row r="41" spans="1:8" x14ac:dyDescent="0.35">
      <c r="A41" s="266" t="s">
        <v>156</v>
      </c>
      <c r="B41" s="267"/>
      <c r="C41" s="268"/>
      <c r="D41" s="140"/>
      <c r="E41" s="134"/>
      <c r="F41" s="168"/>
      <c r="G41" s="134">
        <v>6</v>
      </c>
      <c r="H41" s="133">
        <f t="shared" si="2"/>
        <v>0</v>
      </c>
    </row>
    <row r="42" spans="1:8" x14ac:dyDescent="0.35">
      <c r="A42" s="266" t="s">
        <v>157</v>
      </c>
      <c r="B42" s="267"/>
      <c r="C42" s="268"/>
      <c r="D42" s="140"/>
      <c r="E42" s="134"/>
      <c r="F42" s="168"/>
      <c r="G42" s="134">
        <v>6</v>
      </c>
      <c r="H42" s="133">
        <f t="shared" si="2"/>
        <v>0</v>
      </c>
    </row>
    <row r="43" spans="1:8" x14ac:dyDescent="0.35">
      <c r="A43" s="266" t="s">
        <v>158</v>
      </c>
      <c r="B43" s="267"/>
      <c r="C43" s="268"/>
      <c r="D43" s="140"/>
      <c r="E43" s="134"/>
      <c r="F43" s="168"/>
      <c r="G43" s="134">
        <v>6</v>
      </c>
      <c r="H43" s="133">
        <f t="shared" si="2"/>
        <v>0</v>
      </c>
    </row>
    <row r="44" spans="1:8" x14ac:dyDescent="0.35">
      <c r="A44" s="257" t="s">
        <v>159</v>
      </c>
      <c r="B44" s="258"/>
      <c r="C44" s="258"/>
      <c r="D44" s="258"/>
      <c r="E44" s="258"/>
      <c r="F44" s="258"/>
      <c r="G44" s="259"/>
      <c r="H44" s="143">
        <f>+SUM(H37:H43)</f>
        <v>0</v>
      </c>
    </row>
    <row r="45" spans="1:8" x14ac:dyDescent="0.35">
      <c r="A45" s="144"/>
      <c r="B45" s="144"/>
      <c r="C45" s="144"/>
      <c r="D45" s="144"/>
      <c r="E45" s="144"/>
      <c r="F45" s="144"/>
      <c r="G45" s="144"/>
      <c r="H45" s="145"/>
    </row>
    <row r="46" spans="1:8" x14ac:dyDescent="0.35">
      <c r="A46" s="170" t="s">
        <v>160</v>
      </c>
      <c r="B46" s="171"/>
      <c r="C46" s="172"/>
      <c r="D46" s="172"/>
      <c r="E46" s="172"/>
      <c r="F46" s="172"/>
      <c r="G46" s="173"/>
      <c r="H46" s="174">
        <f>+H33+H34+H44</f>
        <v>0</v>
      </c>
    </row>
    <row r="47" spans="1:8" hidden="1" x14ac:dyDescent="0.35">
      <c r="A47" s="146" t="s">
        <v>161</v>
      </c>
      <c r="B47" s="147"/>
      <c r="C47" s="148"/>
      <c r="D47" s="148"/>
      <c r="E47" s="148"/>
      <c r="F47" s="148"/>
      <c r="G47" s="149"/>
      <c r="H47" s="150">
        <v>6.7953844299269922E-3</v>
      </c>
    </row>
    <row r="48" spans="1:8" hidden="1" x14ac:dyDescent="0.35">
      <c r="A48" s="146" t="s">
        <v>177</v>
      </c>
      <c r="B48" s="147"/>
      <c r="C48" s="148"/>
      <c r="D48" s="157"/>
      <c r="E48" s="158"/>
      <c r="F48" s="158"/>
      <c r="G48" s="159"/>
      <c r="H48" s="150"/>
    </row>
    <row r="49" spans="1:8" x14ac:dyDescent="0.35">
      <c r="A49" s="144"/>
      <c r="B49" s="144"/>
      <c r="C49" s="144"/>
      <c r="D49" s="120"/>
      <c r="E49" s="156"/>
      <c r="F49" s="156"/>
      <c r="G49" s="156"/>
      <c r="H49" s="145"/>
    </row>
    <row r="50" spans="1:8" ht="0.75" customHeight="1" x14ac:dyDescent="0.35">
      <c r="A50" s="144"/>
      <c r="B50" s="144"/>
      <c r="C50" s="144"/>
      <c r="D50" s="120"/>
      <c r="E50" s="156"/>
      <c r="F50" s="156"/>
      <c r="G50" s="156"/>
      <c r="H50" s="145"/>
    </row>
    <row r="51" spans="1:8" ht="20" x14ac:dyDescent="0.35">
      <c r="A51" s="193" t="s">
        <v>112</v>
      </c>
      <c r="B51" s="194"/>
      <c r="C51" s="194"/>
      <c r="D51" s="195"/>
      <c r="E51" s="196"/>
      <c r="F51" s="196"/>
      <c r="G51" s="197"/>
      <c r="H51" s="198">
        <f>+H28+H46</f>
        <v>0</v>
      </c>
    </row>
    <row r="52" spans="1:8" ht="4.5" customHeight="1" x14ac:dyDescent="0.35">
      <c r="A52" s="146"/>
      <c r="B52" s="147"/>
      <c r="C52" s="147"/>
      <c r="D52" s="129"/>
      <c r="E52" s="160"/>
      <c r="F52" s="160"/>
      <c r="G52" s="161"/>
      <c r="H52" s="151"/>
    </row>
    <row r="53" spans="1:8" x14ac:dyDescent="0.35">
      <c r="A53" s="257" t="s">
        <v>178</v>
      </c>
      <c r="B53" s="258"/>
      <c r="C53" s="258"/>
      <c r="D53" s="258"/>
      <c r="E53" s="258"/>
      <c r="F53" s="258"/>
      <c r="G53" s="258"/>
      <c r="H53" s="259"/>
    </row>
    <row r="54" spans="1:8" x14ac:dyDescent="0.35">
      <c r="A54" s="269" t="s">
        <v>2</v>
      </c>
      <c r="B54" s="270"/>
      <c r="C54" s="270"/>
      <c r="D54" s="289"/>
      <c r="E54" s="151" t="s">
        <v>179</v>
      </c>
      <c r="F54" s="151" t="s">
        <v>163</v>
      </c>
      <c r="G54" s="151" t="s">
        <v>42</v>
      </c>
      <c r="H54" s="151" t="s">
        <v>147</v>
      </c>
    </row>
    <row r="55" spans="1:8" ht="39" customHeight="1" x14ac:dyDescent="0.35">
      <c r="A55" s="286" t="s">
        <v>180</v>
      </c>
      <c r="B55" s="287"/>
      <c r="C55" s="287"/>
      <c r="D55" s="287"/>
      <c r="E55" s="287"/>
      <c r="F55" s="287"/>
      <c r="G55" s="287"/>
      <c r="H55" s="288"/>
    </row>
    <row r="56" spans="1:8" x14ac:dyDescent="0.35">
      <c r="A56" s="283" t="s">
        <v>181</v>
      </c>
      <c r="B56" s="284"/>
      <c r="C56" s="284"/>
      <c r="D56" s="285"/>
      <c r="E56" s="290" t="s">
        <v>32</v>
      </c>
      <c r="F56" s="292"/>
      <c r="G56" s="290">
        <v>20</v>
      </c>
      <c r="H56" s="294">
        <f>+F56*G56</f>
        <v>0</v>
      </c>
    </row>
    <row r="57" spans="1:8" ht="33" customHeight="1" x14ac:dyDescent="0.35">
      <c r="A57" s="280" t="s">
        <v>182</v>
      </c>
      <c r="B57" s="281"/>
      <c r="C57" s="281"/>
      <c r="D57" s="282"/>
      <c r="E57" s="291"/>
      <c r="F57" s="293"/>
      <c r="G57" s="291"/>
      <c r="H57" s="295"/>
    </row>
    <row r="58" spans="1:8" ht="15" customHeight="1" x14ac:dyDescent="0.35">
      <c r="A58" s="283" t="s">
        <v>183</v>
      </c>
      <c r="B58" s="284"/>
      <c r="C58" s="284"/>
      <c r="D58" s="285"/>
      <c r="E58" s="278" t="s">
        <v>32</v>
      </c>
      <c r="F58" s="277"/>
      <c r="G58" s="278">
        <v>1</v>
      </c>
      <c r="H58" s="279">
        <f t="shared" ref="H58" si="3">+F58*G58</f>
        <v>0</v>
      </c>
    </row>
    <row r="59" spans="1:8" ht="32.25" customHeight="1" x14ac:dyDescent="0.35">
      <c r="A59" s="280" t="s">
        <v>184</v>
      </c>
      <c r="B59" s="281"/>
      <c r="C59" s="281"/>
      <c r="D59" s="282"/>
      <c r="E59" s="278"/>
      <c r="F59" s="277"/>
      <c r="G59" s="278"/>
      <c r="H59" s="279"/>
    </row>
    <row r="60" spans="1:8" ht="15" customHeight="1" x14ac:dyDescent="0.35">
      <c r="A60" s="283" t="s">
        <v>185</v>
      </c>
      <c r="B60" s="284"/>
      <c r="C60" s="284"/>
      <c r="D60" s="285"/>
      <c r="E60" s="278" t="s">
        <v>32</v>
      </c>
      <c r="F60" s="277"/>
      <c r="G60" s="278">
        <v>5</v>
      </c>
      <c r="H60" s="279">
        <f t="shared" ref="H60" si="4">+F60*G60</f>
        <v>0</v>
      </c>
    </row>
    <row r="61" spans="1:8" x14ac:dyDescent="0.35">
      <c r="A61" s="280" t="s">
        <v>186</v>
      </c>
      <c r="B61" s="281"/>
      <c r="C61" s="281"/>
      <c r="D61" s="282"/>
      <c r="E61" s="278"/>
      <c r="F61" s="277"/>
      <c r="G61" s="278"/>
      <c r="H61" s="279"/>
    </row>
    <row r="62" spans="1:8" ht="15" customHeight="1" x14ac:dyDescent="0.35">
      <c r="A62" s="283" t="s">
        <v>187</v>
      </c>
      <c r="B62" s="284"/>
      <c r="C62" s="284"/>
      <c r="D62" s="285"/>
      <c r="E62" s="278" t="s">
        <v>32</v>
      </c>
      <c r="F62" s="277"/>
      <c r="G62" s="278">
        <v>2</v>
      </c>
      <c r="H62" s="279">
        <f t="shared" ref="H62" si="5">+F62*G62</f>
        <v>0</v>
      </c>
    </row>
    <row r="63" spans="1:8" ht="23.25" customHeight="1" x14ac:dyDescent="0.35">
      <c r="A63" s="280" t="s">
        <v>188</v>
      </c>
      <c r="B63" s="281"/>
      <c r="C63" s="281"/>
      <c r="D63" s="282"/>
      <c r="E63" s="278"/>
      <c r="F63" s="277"/>
      <c r="G63" s="278"/>
      <c r="H63" s="279"/>
    </row>
    <row r="64" spans="1:8" ht="15" customHeight="1" x14ac:dyDescent="0.35">
      <c r="A64" s="283" t="s">
        <v>189</v>
      </c>
      <c r="B64" s="284"/>
      <c r="C64" s="284"/>
      <c r="D64" s="285"/>
      <c r="E64" s="278" t="s">
        <v>32</v>
      </c>
      <c r="F64" s="277"/>
      <c r="G64" s="278">
        <v>4</v>
      </c>
      <c r="H64" s="279">
        <f t="shared" ref="H64" si="6">+F64*G64</f>
        <v>0</v>
      </c>
    </row>
    <row r="65" spans="1:8" ht="28.5" customHeight="1" x14ac:dyDescent="0.35">
      <c r="A65" s="280" t="s">
        <v>190</v>
      </c>
      <c r="B65" s="281"/>
      <c r="C65" s="281"/>
      <c r="D65" s="282"/>
      <c r="E65" s="278"/>
      <c r="F65" s="277"/>
      <c r="G65" s="278"/>
      <c r="H65" s="279"/>
    </row>
    <row r="66" spans="1:8" x14ac:dyDescent="0.35">
      <c r="A66" s="283" t="s">
        <v>191</v>
      </c>
      <c r="B66" s="284"/>
      <c r="C66" s="284"/>
      <c r="D66" s="285"/>
      <c r="E66" s="278" t="s">
        <v>32</v>
      </c>
      <c r="F66" s="277"/>
      <c r="G66" s="278">
        <v>20</v>
      </c>
      <c r="H66" s="279">
        <f t="shared" ref="H66" si="7">+F66*G66</f>
        <v>0</v>
      </c>
    </row>
    <row r="67" spans="1:8" ht="31.5" customHeight="1" x14ac:dyDescent="0.35">
      <c r="A67" s="280" t="s">
        <v>192</v>
      </c>
      <c r="B67" s="281"/>
      <c r="C67" s="281"/>
      <c r="D67" s="282"/>
      <c r="E67" s="278"/>
      <c r="F67" s="277"/>
      <c r="G67" s="278"/>
      <c r="H67" s="279"/>
    </row>
    <row r="68" spans="1:8" ht="16.5" customHeight="1" x14ac:dyDescent="0.35">
      <c r="A68" s="283" t="s">
        <v>193</v>
      </c>
      <c r="B68" s="284"/>
      <c r="C68" s="284"/>
      <c r="D68" s="285"/>
      <c r="E68" s="278" t="s">
        <v>32</v>
      </c>
      <c r="F68" s="277"/>
      <c r="G68" s="278">
        <v>5</v>
      </c>
      <c r="H68" s="279">
        <f t="shared" ref="H68" si="8">+F68*G68</f>
        <v>0</v>
      </c>
    </row>
    <row r="69" spans="1:8" ht="38.25" customHeight="1" x14ac:dyDescent="0.35">
      <c r="A69" s="280" t="s">
        <v>194</v>
      </c>
      <c r="B69" s="281"/>
      <c r="C69" s="281"/>
      <c r="D69" s="282"/>
      <c r="E69" s="278"/>
      <c r="F69" s="277"/>
      <c r="G69" s="278"/>
      <c r="H69" s="279"/>
    </row>
    <row r="70" spans="1:8" ht="31.5" customHeight="1" x14ac:dyDescent="0.35">
      <c r="A70" s="280" t="s">
        <v>195</v>
      </c>
      <c r="B70" s="281"/>
      <c r="C70" s="281"/>
      <c r="D70" s="282"/>
      <c r="E70" s="162" t="s">
        <v>196</v>
      </c>
      <c r="F70" s="175"/>
      <c r="G70" s="163">
        <v>6</v>
      </c>
      <c r="H70" s="164">
        <f>+F70*G70</f>
        <v>0</v>
      </c>
    </row>
    <row r="71" spans="1:8" x14ac:dyDescent="0.35">
      <c r="A71" s="296"/>
      <c r="B71" s="297"/>
      <c r="C71" s="297"/>
      <c r="D71" s="297"/>
      <c r="E71" s="297"/>
      <c r="F71" s="297"/>
      <c r="G71" s="297"/>
      <c r="H71" s="298"/>
    </row>
    <row r="72" spans="1:8" x14ac:dyDescent="0.35">
      <c r="A72" s="274" t="s">
        <v>197</v>
      </c>
      <c r="B72" s="275"/>
      <c r="C72" s="275"/>
      <c r="D72" s="275"/>
      <c r="E72" s="275"/>
      <c r="F72" s="275"/>
      <c r="G72" s="276"/>
      <c r="H72" s="174">
        <f>SUM(H56:H70)</f>
        <v>0</v>
      </c>
    </row>
    <row r="73" spans="1:8" hidden="1" x14ac:dyDescent="0.35">
      <c r="A73" s="257" t="s">
        <v>198</v>
      </c>
      <c r="B73" s="258"/>
      <c r="C73" s="258"/>
      <c r="D73" s="258"/>
      <c r="E73" s="258"/>
      <c r="F73" s="258"/>
      <c r="G73" s="259"/>
      <c r="H73" s="150" t="e">
        <f>+H72/D123</f>
        <v>#DIV/0!</v>
      </c>
    </row>
    <row r="74" spans="1:8" x14ac:dyDescent="0.35">
      <c r="A74" s="269"/>
      <c r="B74" s="270"/>
      <c r="C74" s="270"/>
      <c r="D74" s="270"/>
      <c r="E74" s="270"/>
      <c r="F74" s="270"/>
      <c r="G74" s="270"/>
      <c r="H74" s="289"/>
    </row>
    <row r="75" spans="1:8" ht="39.75" customHeight="1" x14ac:dyDescent="0.35">
      <c r="A75" s="286" t="s">
        <v>199</v>
      </c>
      <c r="B75" s="287"/>
      <c r="C75" s="287"/>
      <c r="D75" s="287"/>
      <c r="E75" s="287"/>
      <c r="F75" s="287"/>
      <c r="G75" s="287"/>
      <c r="H75" s="288"/>
    </row>
    <row r="76" spans="1:8" ht="15" customHeight="1" x14ac:dyDescent="0.35">
      <c r="A76" s="300" t="s">
        <v>200</v>
      </c>
      <c r="B76" s="300"/>
      <c r="C76" s="300"/>
      <c r="D76" s="300"/>
      <c r="E76" s="278" t="s">
        <v>32</v>
      </c>
      <c r="F76" s="277"/>
      <c r="G76" s="278">
        <v>6</v>
      </c>
      <c r="H76" s="279">
        <f>+F76*G76</f>
        <v>0</v>
      </c>
    </row>
    <row r="77" spans="1:8" ht="30.75" customHeight="1" x14ac:dyDescent="0.35">
      <c r="A77" s="299" t="s">
        <v>201</v>
      </c>
      <c r="B77" s="299"/>
      <c r="C77" s="299"/>
      <c r="D77" s="299"/>
      <c r="E77" s="278"/>
      <c r="F77" s="277"/>
      <c r="G77" s="278"/>
      <c r="H77" s="279"/>
    </row>
    <row r="78" spans="1:8" ht="15" customHeight="1" x14ac:dyDescent="0.35">
      <c r="A78" s="300" t="s">
        <v>202</v>
      </c>
      <c r="B78" s="300"/>
      <c r="C78" s="300"/>
      <c r="D78" s="300"/>
      <c r="E78" s="278" t="s">
        <v>32</v>
      </c>
      <c r="F78" s="277"/>
      <c r="G78" s="278">
        <v>2</v>
      </c>
      <c r="H78" s="279">
        <f t="shared" ref="H78" si="9">+F78*G78</f>
        <v>0</v>
      </c>
    </row>
    <row r="79" spans="1:8" ht="39.75" customHeight="1" x14ac:dyDescent="0.35">
      <c r="A79" s="299" t="s">
        <v>203</v>
      </c>
      <c r="B79" s="299"/>
      <c r="C79" s="299"/>
      <c r="D79" s="299"/>
      <c r="E79" s="278"/>
      <c r="F79" s="277"/>
      <c r="G79" s="278"/>
      <c r="H79" s="279"/>
    </row>
    <row r="80" spans="1:8" ht="15" customHeight="1" x14ac:dyDescent="0.35">
      <c r="A80" s="300" t="s">
        <v>204</v>
      </c>
      <c r="B80" s="300"/>
      <c r="C80" s="300"/>
      <c r="D80" s="300"/>
      <c r="E80" s="278" t="s">
        <v>32</v>
      </c>
      <c r="F80" s="277"/>
      <c r="G80" s="278">
        <v>2</v>
      </c>
      <c r="H80" s="279">
        <f t="shared" ref="H80" si="10">+F80*G80</f>
        <v>0</v>
      </c>
    </row>
    <row r="81" spans="1:8" ht="43.5" customHeight="1" x14ac:dyDescent="0.35">
      <c r="A81" s="299" t="s">
        <v>205</v>
      </c>
      <c r="B81" s="299"/>
      <c r="C81" s="299"/>
      <c r="D81" s="299"/>
      <c r="E81" s="278"/>
      <c r="F81" s="277"/>
      <c r="G81" s="278"/>
      <c r="H81" s="279"/>
    </row>
    <row r="82" spans="1:8" ht="17.25" customHeight="1" x14ac:dyDescent="0.35">
      <c r="A82" s="300" t="s">
        <v>206</v>
      </c>
      <c r="B82" s="300"/>
      <c r="C82" s="300"/>
      <c r="D82" s="300"/>
      <c r="E82" s="278" t="s">
        <v>196</v>
      </c>
      <c r="F82" s="277"/>
      <c r="G82" s="278">
        <v>6</v>
      </c>
      <c r="H82" s="279">
        <f t="shared" ref="H82" si="11">+F82*G82</f>
        <v>0</v>
      </c>
    </row>
    <row r="83" spans="1:8" ht="27.75" customHeight="1" x14ac:dyDescent="0.35">
      <c r="A83" s="299" t="s">
        <v>207</v>
      </c>
      <c r="B83" s="299"/>
      <c r="C83" s="299"/>
      <c r="D83" s="299"/>
      <c r="E83" s="278"/>
      <c r="F83" s="277"/>
      <c r="G83" s="278"/>
      <c r="H83" s="279"/>
    </row>
    <row r="84" spans="1:8" ht="15" customHeight="1" x14ac:dyDescent="0.35">
      <c r="A84" s="300" t="s">
        <v>208</v>
      </c>
      <c r="B84" s="300"/>
      <c r="C84" s="300"/>
      <c r="D84" s="300"/>
      <c r="E84" s="278" t="s">
        <v>196</v>
      </c>
      <c r="F84" s="277"/>
      <c r="G84" s="278">
        <v>6</v>
      </c>
      <c r="H84" s="279">
        <f t="shared" ref="H84" si="12">+F84*G84</f>
        <v>0</v>
      </c>
    </row>
    <row r="85" spans="1:8" ht="31.5" customHeight="1" x14ac:dyDescent="0.35">
      <c r="A85" s="299" t="s">
        <v>209</v>
      </c>
      <c r="B85" s="299"/>
      <c r="C85" s="299"/>
      <c r="D85" s="299"/>
      <c r="E85" s="278"/>
      <c r="F85" s="277"/>
      <c r="G85" s="278"/>
      <c r="H85" s="279"/>
    </row>
    <row r="86" spans="1:8" ht="15" customHeight="1" x14ac:dyDescent="0.35">
      <c r="A86" s="300" t="s">
        <v>210</v>
      </c>
      <c r="B86" s="300"/>
      <c r="C86" s="300"/>
      <c r="D86" s="300"/>
      <c r="E86" s="278" t="s">
        <v>228</v>
      </c>
      <c r="F86" s="277"/>
      <c r="G86" s="278">
        <v>6</v>
      </c>
      <c r="H86" s="279">
        <f t="shared" ref="H86" si="13">+F86*G86</f>
        <v>0</v>
      </c>
    </row>
    <row r="87" spans="1:8" ht="15" customHeight="1" x14ac:dyDescent="0.35">
      <c r="A87" s="280" t="s">
        <v>211</v>
      </c>
      <c r="B87" s="281"/>
      <c r="C87" s="281"/>
      <c r="D87" s="282"/>
      <c r="E87" s="278"/>
      <c r="F87" s="277"/>
      <c r="G87" s="278"/>
      <c r="H87" s="279"/>
    </row>
    <row r="88" spans="1:8" ht="15" customHeight="1" x14ac:dyDescent="0.35">
      <c r="A88" s="300" t="s">
        <v>212</v>
      </c>
      <c r="B88" s="300"/>
      <c r="C88" s="300"/>
      <c r="D88" s="300"/>
      <c r="E88" s="278" t="s">
        <v>32</v>
      </c>
      <c r="F88" s="277"/>
      <c r="G88" s="278">
        <v>2</v>
      </c>
      <c r="H88" s="279">
        <f t="shared" ref="H88" si="14">+F88*G88</f>
        <v>0</v>
      </c>
    </row>
    <row r="89" spans="1:8" ht="31.5" customHeight="1" x14ac:dyDescent="0.35">
      <c r="A89" s="299" t="s">
        <v>213</v>
      </c>
      <c r="B89" s="299"/>
      <c r="C89" s="299"/>
      <c r="D89" s="299"/>
      <c r="E89" s="278"/>
      <c r="F89" s="277"/>
      <c r="G89" s="278"/>
      <c r="H89" s="279"/>
    </row>
    <row r="90" spans="1:8" ht="15" customHeight="1" x14ac:dyDescent="0.35">
      <c r="A90" s="300" t="s">
        <v>214</v>
      </c>
      <c r="B90" s="300"/>
      <c r="C90" s="300"/>
      <c r="D90" s="300"/>
      <c r="E90" s="278" t="s">
        <v>228</v>
      </c>
      <c r="F90" s="277"/>
      <c r="G90" s="278">
        <v>6</v>
      </c>
      <c r="H90" s="279">
        <f t="shared" ref="H90" si="15">+F90*G90</f>
        <v>0</v>
      </c>
    </row>
    <row r="91" spans="1:8" ht="33" customHeight="1" x14ac:dyDescent="0.35">
      <c r="A91" s="299" t="s">
        <v>215</v>
      </c>
      <c r="B91" s="299"/>
      <c r="C91" s="299"/>
      <c r="D91" s="299"/>
      <c r="E91" s="278"/>
      <c r="F91" s="277"/>
      <c r="G91" s="278"/>
      <c r="H91" s="279"/>
    </row>
    <row r="92" spans="1:8" ht="15" customHeight="1" x14ac:dyDescent="0.35">
      <c r="A92" s="300" t="s">
        <v>216</v>
      </c>
      <c r="B92" s="300"/>
      <c r="C92" s="300"/>
      <c r="D92" s="300"/>
      <c r="E92" s="278" t="s">
        <v>32</v>
      </c>
      <c r="F92" s="277"/>
      <c r="G92" s="278">
        <v>2</v>
      </c>
      <c r="H92" s="279">
        <f t="shared" ref="H92" si="16">+F92*G92</f>
        <v>0</v>
      </c>
    </row>
    <row r="93" spans="1:8" ht="22.5" customHeight="1" x14ac:dyDescent="0.35">
      <c r="A93" s="299" t="s">
        <v>217</v>
      </c>
      <c r="B93" s="299"/>
      <c r="C93" s="299"/>
      <c r="D93" s="299"/>
      <c r="E93" s="278"/>
      <c r="F93" s="277"/>
      <c r="G93" s="278"/>
      <c r="H93" s="279"/>
    </row>
    <row r="94" spans="1:8" ht="36.75" customHeight="1" x14ac:dyDescent="0.35">
      <c r="A94" s="301" t="s">
        <v>218</v>
      </c>
      <c r="B94" s="301"/>
      <c r="C94" s="301"/>
      <c r="D94" s="301"/>
      <c r="E94" s="162" t="s">
        <v>196</v>
      </c>
      <c r="F94" s="175"/>
      <c r="G94" s="163">
        <v>6</v>
      </c>
      <c r="H94" s="164">
        <f>+F94*G94</f>
        <v>0</v>
      </c>
    </row>
    <row r="95" spans="1:8" x14ac:dyDescent="0.35">
      <c r="A95" s="296"/>
      <c r="B95" s="297"/>
      <c r="C95" s="297"/>
      <c r="D95" s="297"/>
      <c r="E95" s="297"/>
      <c r="F95" s="297"/>
      <c r="G95" s="297"/>
      <c r="H95" s="298"/>
    </row>
    <row r="96" spans="1:8" x14ac:dyDescent="0.35">
      <c r="A96" s="274" t="s">
        <v>219</v>
      </c>
      <c r="B96" s="275"/>
      <c r="C96" s="275"/>
      <c r="D96" s="275"/>
      <c r="E96" s="275"/>
      <c r="F96" s="275"/>
      <c r="G96" s="276"/>
      <c r="H96" s="176">
        <f>+SUM(H76:H94)</f>
        <v>0</v>
      </c>
    </row>
    <row r="97" spans="1:8" hidden="1" x14ac:dyDescent="0.35">
      <c r="A97" s="257" t="s">
        <v>220</v>
      </c>
      <c r="B97" s="258"/>
      <c r="C97" s="258"/>
      <c r="D97" s="258"/>
      <c r="E97" s="258"/>
      <c r="F97" s="258"/>
      <c r="G97" s="259"/>
      <c r="H97" s="165" t="e">
        <f>+H96/D123</f>
        <v>#DIV/0!</v>
      </c>
    </row>
    <row r="98" spans="1:8" x14ac:dyDescent="0.35">
      <c r="A98" s="269"/>
      <c r="B98" s="270"/>
      <c r="C98" s="270"/>
      <c r="D98" s="270"/>
      <c r="E98" s="270"/>
      <c r="F98" s="270"/>
      <c r="G98" s="270"/>
      <c r="H98" s="289"/>
    </row>
    <row r="99" spans="1:8" ht="33.75" customHeight="1" x14ac:dyDescent="0.35">
      <c r="A99" s="286" t="s">
        <v>221</v>
      </c>
      <c r="B99" s="287"/>
      <c r="C99" s="287"/>
      <c r="D99" s="287"/>
      <c r="E99" s="287"/>
      <c r="F99" s="287"/>
      <c r="G99" s="287"/>
      <c r="H99" s="288"/>
    </row>
    <row r="100" spans="1:8" ht="39" customHeight="1" x14ac:dyDescent="0.35">
      <c r="A100" s="301" t="s">
        <v>222</v>
      </c>
      <c r="B100" s="301"/>
      <c r="C100" s="301"/>
      <c r="D100" s="301"/>
      <c r="E100" s="162" t="s">
        <v>32</v>
      </c>
      <c r="F100" s="175"/>
      <c r="G100" s="162">
        <v>5</v>
      </c>
      <c r="H100" s="164">
        <f>+F100*G100</f>
        <v>0</v>
      </c>
    </row>
    <row r="101" spans="1:8" ht="24" customHeight="1" x14ac:dyDescent="0.35">
      <c r="A101" s="301" t="s">
        <v>223</v>
      </c>
      <c r="B101" s="301"/>
      <c r="C101" s="301"/>
      <c r="D101" s="301"/>
      <c r="E101" s="162" t="s">
        <v>32</v>
      </c>
      <c r="F101" s="175"/>
      <c r="G101" s="162">
        <v>5</v>
      </c>
      <c r="H101" s="164">
        <f t="shared" ref="H101:H104" si="17">+F101*G101</f>
        <v>0</v>
      </c>
    </row>
    <row r="102" spans="1:8" ht="18.75" customHeight="1" x14ac:dyDescent="0.35">
      <c r="A102" s="301" t="s">
        <v>224</v>
      </c>
      <c r="B102" s="301"/>
      <c r="C102" s="301"/>
      <c r="D102" s="301"/>
      <c r="E102" s="162" t="s">
        <v>32</v>
      </c>
      <c r="F102" s="175"/>
      <c r="G102" s="162">
        <v>36</v>
      </c>
      <c r="H102" s="164">
        <f t="shared" si="17"/>
        <v>0</v>
      </c>
    </row>
    <row r="103" spans="1:8" ht="20.25" customHeight="1" x14ac:dyDescent="0.35">
      <c r="A103" s="301" t="s">
        <v>225</v>
      </c>
      <c r="B103" s="301"/>
      <c r="C103" s="301"/>
      <c r="D103" s="301"/>
      <c r="E103" s="162" t="s">
        <v>32</v>
      </c>
      <c r="F103" s="175"/>
      <c r="G103" s="162">
        <v>45</v>
      </c>
      <c r="H103" s="164">
        <f t="shared" si="17"/>
        <v>0</v>
      </c>
    </row>
    <row r="104" spans="1:8" ht="33" customHeight="1" x14ac:dyDescent="0.35">
      <c r="A104" s="301" t="s">
        <v>226</v>
      </c>
      <c r="B104" s="301"/>
      <c r="C104" s="301"/>
      <c r="D104" s="301"/>
      <c r="E104" s="162" t="s">
        <v>196</v>
      </c>
      <c r="F104" s="175"/>
      <c r="G104" s="162">
        <v>6</v>
      </c>
      <c r="H104" s="164">
        <f t="shared" si="17"/>
        <v>0</v>
      </c>
    </row>
    <row r="105" spans="1:8" x14ac:dyDescent="0.35">
      <c r="A105" s="296"/>
      <c r="B105" s="297"/>
      <c r="C105" s="297"/>
      <c r="D105" s="297"/>
      <c r="E105" s="297"/>
      <c r="F105" s="297"/>
      <c r="G105" s="297"/>
      <c r="H105" s="298"/>
    </row>
    <row r="106" spans="1:8" x14ac:dyDescent="0.35">
      <c r="A106" s="274" t="s">
        <v>219</v>
      </c>
      <c r="B106" s="275"/>
      <c r="C106" s="275"/>
      <c r="D106" s="275"/>
      <c r="E106" s="275"/>
      <c r="F106" s="275"/>
      <c r="G106" s="276"/>
      <c r="H106" s="174">
        <f>+SUM(H100:H104)</f>
        <v>0</v>
      </c>
    </row>
    <row r="107" spans="1:8" hidden="1" x14ac:dyDescent="0.35">
      <c r="A107" s="257" t="s">
        <v>220</v>
      </c>
      <c r="B107" s="258"/>
      <c r="C107" s="258"/>
      <c r="D107" s="258"/>
      <c r="E107" s="258"/>
      <c r="F107" s="258"/>
      <c r="G107" s="259"/>
      <c r="H107" s="150" t="e">
        <f>+H106/D123</f>
        <v>#DIV/0!</v>
      </c>
    </row>
    <row r="108" spans="1:8" x14ac:dyDescent="0.35">
      <c r="A108" s="146"/>
      <c r="B108" s="147"/>
      <c r="C108" s="147"/>
      <c r="D108" s="129"/>
      <c r="E108" s="160"/>
      <c r="F108" s="160"/>
      <c r="G108" s="161"/>
      <c r="H108" s="151"/>
    </row>
    <row r="109" spans="1:8" ht="20" x14ac:dyDescent="0.35">
      <c r="A109" s="177" t="s">
        <v>227</v>
      </c>
      <c r="B109" s="178"/>
      <c r="C109" s="178"/>
      <c r="D109" s="179"/>
      <c r="E109" s="191"/>
      <c r="F109" s="191"/>
      <c r="G109" s="192"/>
      <c r="H109" s="181">
        <f>+H72+H96+H106</f>
        <v>0</v>
      </c>
    </row>
    <row r="110" spans="1:8" ht="3" customHeight="1" x14ac:dyDescent="0.35">
      <c r="A110" s="146"/>
      <c r="B110" s="147"/>
      <c r="C110" s="147"/>
      <c r="D110" s="129"/>
      <c r="E110" s="160"/>
      <c r="F110" s="160"/>
      <c r="G110" s="161"/>
      <c r="H110" s="151"/>
    </row>
    <row r="111" spans="1:8" ht="2.25" customHeight="1" x14ac:dyDescent="0.35">
      <c r="A111" s="144"/>
      <c r="B111" s="144"/>
      <c r="C111" s="144"/>
      <c r="D111" s="120"/>
      <c r="E111" s="156"/>
      <c r="F111" s="156"/>
      <c r="G111" s="145"/>
      <c r="H111" s="145"/>
    </row>
    <row r="112" spans="1:8" ht="20" x14ac:dyDescent="0.35">
      <c r="A112" s="177" t="s">
        <v>334</v>
      </c>
      <c r="B112" s="178"/>
      <c r="C112" s="178"/>
      <c r="D112" s="179"/>
      <c r="E112" s="179"/>
      <c r="F112" s="179"/>
      <c r="G112" s="180"/>
      <c r="H112" s="181">
        <f>+H109+H51</f>
        <v>0</v>
      </c>
    </row>
    <row r="113" spans="1:8" x14ac:dyDescent="0.35">
      <c r="H113" s="52"/>
    </row>
    <row r="114" spans="1:8" x14ac:dyDescent="0.35">
      <c r="A114" s="257" t="s">
        <v>162</v>
      </c>
      <c r="B114" s="258"/>
      <c r="C114" s="258"/>
      <c r="D114" s="258"/>
      <c r="E114" s="258"/>
      <c r="F114" s="258"/>
      <c r="G114" s="258"/>
      <c r="H114" s="259"/>
    </row>
    <row r="115" spans="1:8" ht="18.75" customHeight="1" x14ac:dyDescent="0.35">
      <c r="A115" s="128" t="s">
        <v>343</v>
      </c>
      <c r="B115" s="129"/>
      <c r="C115" s="129"/>
      <c r="D115" s="129"/>
      <c r="E115" s="129"/>
      <c r="F115" s="129"/>
      <c r="G115" s="129"/>
      <c r="H115" s="237">
        <v>0</v>
      </c>
    </row>
    <row r="116" spans="1:8" x14ac:dyDescent="0.35">
      <c r="A116" s="274" t="s">
        <v>164</v>
      </c>
      <c r="B116" s="275"/>
      <c r="C116" s="275"/>
      <c r="D116" s="275"/>
      <c r="E116" s="275"/>
      <c r="F116" s="275"/>
      <c r="G116" s="275"/>
      <c r="H116" s="238">
        <f>+H115</f>
        <v>0</v>
      </c>
    </row>
    <row r="117" spans="1:8" x14ac:dyDescent="0.35">
      <c r="A117" s="304" t="s">
        <v>165</v>
      </c>
      <c r="B117" s="305"/>
      <c r="C117" s="305"/>
      <c r="D117" s="305"/>
      <c r="E117" s="305"/>
      <c r="F117" s="305"/>
      <c r="G117" s="305"/>
      <c r="H117" s="306"/>
    </row>
    <row r="118" spans="1:8" x14ac:dyDescent="0.35">
      <c r="A118" s="269" t="s">
        <v>2</v>
      </c>
      <c r="B118" s="270"/>
      <c r="C118" s="289"/>
      <c r="D118" s="151" t="s">
        <v>163</v>
      </c>
      <c r="E118" s="151" t="s">
        <v>166</v>
      </c>
      <c r="F118" s="126" t="s">
        <v>167</v>
      </c>
      <c r="G118" s="151" t="s">
        <v>168</v>
      </c>
      <c r="H118" s="151" t="s">
        <v>337</v>
      </c>
    </row>
    <row r="119" spans="1:8" x14ac:dyDescent="0.35">
      <c r="A119" s="307" t="s">
        <v>169</v>
      </c>
      <c r="B119" s="310" t="s">
        <v>170</v>
      </c>
      <c r="C119" s="311"/>
      <c r="D119" s="152">
        <f>+$D$3</f>
        <v>0</v>
      </c>
      <c r="E119" s="154">
        <v>0.2</v>
      </c>
      <c r="F119" s="155">
        <f>+D119*E119</f>
        <v>0</v>
      </c>
      <c r="G119" s="153">
        <f>F119</f>
        <v>0</v>
      </c>
      <c r="H119" s="153"/>
    </row>
    <row r="120" spans="1:8" x14ac:dyDescent="0.35">
      <c r="A120" s="308"/>
      <c r="B120" s="312" t="s">
        <v>171</v>
      </c>
      <c r="C120" s="313"/>
      <c r="D120" s="152">
        <f t="shared" ref="D120:D123" si="18">+$D$3</f>
        <v>0</v>
      </c>
      <c r="E120" s="154">
        <v>0.2</v>
      </c>
      <c r="F120" s="155">
        <f t="shared" ref="F120:F123" si="19">+D120*E120</f>
        <v>0</v>
      </c>
      <c r="G120" s="153">
        <f>F120</f>
        <v>0</v>
      </c>
      <c r="H120" s="153"/>
    </row>
    <row r="121" spans="1:8" x14ac:dyDescent="0.35">
      <c r="A121" s="308"/>
      <c r="B121" s="310" t="s">
        <v>172</v>
      </c>
      <c r="C121" s="311"/>
      <c r="D121" s="152">
        <f t="shared" si="18"/>
        <v>0</v>
      </c>
      <c r="E121" s="154">
        <v>0.05</v>
      </c>
      <c r="F121" s="155">
        <f t="shared" si="19"/>
        <v>0</v>
      </c>
      <c r="G121" s="153">
        <f>F121</f>
        <v>0</v>
      </c>
      <c r="H121" s="153"/>
    </row>
    <row r="122" spans="1:8" x14ac:dyDescent="0.35">
      <c r="A122" s="308"/>
      <c r="B122" s="310" t="s">
        <v>173</v>
      </c>
      <c r="C122" s="311"/>
      <c r="D122" s="152">
        <f t="shared" si="18"/>
        <v>0</v>
      </c>
      <c r="E122" s="154">
        <v>0.2</v>
      </c>
      <c r="F122" s="155">
        <f t="shared" si="19"/>
        <v>0</v>
      </c>
      <c r="G122" s="153">
        <f>F122</f>
        <v>0</v>
      </c>
      <c r="H122" s="153"/>
    </row>
    <row r="123" spans="1:8" x14ac:dyDescent="0.35">
      <c r="A123" s="309"/>
      <c r="B123" s="310" t="s">
        <v>174</v>
      </c>
      <c r="C123" s="311"/>
      <c r="D123" s="152">
        <f t="shared" si="18"/>
        <v>0</v>
      </c>
      <c r="E123" s="154">
        <v>0.05</v>
      </c>
      <c r="F123" s="155">
        <f t="shared" si="19"/>
        <v>0</v>
      </c>
      <c r="G123" s="153">
        <f>F123</f>
        <v>0</v>
      </c>
      <c r="H123" s="153"/>
    </row>
    <row r="124" spans="1:8" x14ac:dyDescent="0.35">
      <c r="A124" s="302" t="s">
        <v>175</v>
      </c>
      <c r="B124" s="303"/>
      <c r="C124" s="303"/>
      <c r="D124" s="303"/>
      <c r="E124" s="303"/>
      <c r="F124" s="303"/>
      <c r="G124" s="211">
        <f>SUM(G119:G123)</f>
        <v>0</v>
      </c>
      <c r="H124" s="235">
        <f>SUM(H119:H123)</f>
        <v>0</v>
      </c>
    </row>
    <row r="125" spans="1:8" x14ac:dyDescent="0.35">
      <c r="A125" s="144"/>
      <c r="B125" s="144"/>
      <c r="C125" s="144"/>
      <c r="D125" s="120"/>
      <c r="E125" s="156"/>
      <c r="F125" s="156"/>
      <c r="G125" s="156"/>
      <c r="H125" s="145"/>
    </row>
    <row r="126" spans="1:8" ht="20" x14ac:dyDescent="0.35">
      <c r="A126" s="201" t="s">
        <v>176</v>
      </c>
      <c r="B126" s="202"/>
      <c r="C126" s="203"/>
      <c r="D126" s="204"/>
      <c r="E126" s="205"/>
      <c r="F126" s="205"/>
      <c r="G126" s="206"/>
      <c r="H126" s="207">
        <f>+H116+H124</f>
        <v>0</v>
      </c>
    </row>
  </sheetData>
  <mergeCells count="163">
    <mergeCell ref="A124:F124"/>
    <mergeCell ref="A102:D102"/>
    <mergeCell ref="A103:D103"/>
    <mergeCell ref="A104:D104"/>
    <mergeCell ref="A105:H105"/>
    <mergeCell ref="A106:G106"/>
    <mergeCell ref="A107:G107"/>
    <mergeCell ref="A96:G96"/>
    <mergeCell ref="A97:G97"/>
    <mergeCell ref="A98:H98"/>
    <mergeCell ref="A99:H99"/>
    <mergeCell ref="A100:D100"/>
    <mergeCell ref="A101:D101"/>
    <mergeCell ref="A116:G116"/>
    <mergeCell ref="A117:H117"/>
    <mergeCell ref="A118:C118"/>
    <mergeCell ref="A119:A123"/>
    <mergeCell ref="B119:C119"/>
    <mergeCell ref="B120:C120"/>
    <mergeCell ref="B121:C121"/>
    <mergeCell ref="B122:C122"/>
    <mergeCell ref="B123:C123"/>
    <mergeCell ref="A93:D93"/>
    <mergeCell ref="A94:D94"/>
    <mergeCell ref="A95:H95"/>
    <mergeCell ref="A91:D91"/>
    <mergeCell ref="A92:D92"/>
    <mergeCell ref="E92:E93"/>
    <mergeCell ref="F92:F93"/>
    <mergeCell ref="G92:G93"/>
    <mergeCell ref="H92:H93"/>
    <mergeCell ref="A88:D88"/>
    <mergeCell ref="E88:E89"/>
    <mergeCell ref="F88:F89"/>
    <mergeCell ref="G88:G89"/>
    <mergeCell ref="H88:H89"/>
    <mergeCell ref="A89:D89"/>
    <mergeCell ref="A90:D90"/>
    <mergeCell ref="E90:E91"/>
    <mergeCell ref="F90:F91"/>
    <mergeCell ref="G90:G91"/>
    <mergeCell ref="H90:H91"/>
    <mergeCell ref="A85:D85"/>
    <mergeCell ref="A86:D86"/>
    <mergeCell ref="E86:E87"/>
    <mergeCell ref="F86:F87"/>
    <mergeCell ref="G86:G87"/>
    <mergeCell ref="H86:H87"/>
    <mergeCell ref="A87:D87"/>
    <mergeCell ref="A84:D84"/>
    <mergeCell ref="E84:E85"/>
    <mergeCell ref="F84:F85"/>
    <mergeCell ref="G84:G85"/>
    <mergeCell ref="H84:H85"/>
    <mergeCell ref="A81:D81"/>
    <mergeCell ref="A82:D82"/>
    <mergeCell ref="E82:E83"/>
    <mergeCell ref="F82:F83"/>
    <mergeCell ref="G82:G83"/>
    <mergeCell ref="H82:H83"/>
    <mergeCell ref="A80:D80"/>
    <mergeCell ref="E80:E81"/>
    <mergeCell ref="F80:F81"/>
    <mergeCell ref="G80:G81"/>
    <mergeCell ref="H80:H81"/>
    <mergeCell ref="A83:D83"/>
    <mergeCell ref="A73:G73"/>
    <mergeCell ref="A74:H74"/>
    <mergeCell ref="A68:D68"/>
    <mergeCell ref="E68:E69"/>
    <mergeCell ref="F68:F69"/>
    <mergeCell ref="G68:G69"/>
    <mergeCell ref="H68:H69"/>
    <mergeCell ref="A77:D77"/>
    <mergeCell ref="A78:D78"/>
    <mergeCell ref="E78:E79"/>
    <mergeCell ref="F78:F79"/>
    <mergeCell ref="G78:G79"/>
    <mergeCell ref="H78:H79"/>
    <mergeCell ref="A79:D79"/>
    <mergeCell ref="A76:D76"/>
    <mergeCell ref="E76:E77"/>
    <mergeCell ref="F76:F77"/>
    <mergeCell ref="G76:G77"/>
    <mergeCell ref="H76:H77"/>
    <mergeCell ref="E66:E67"/>
    <mergeCell ref="F66:F67"/>
    <mergeCell ref="G66:G67"/>
    <mergeCell ref="H66:H67"/>
    <mergeCell ref="A67:D67"/>
    <mergeCell ref="A69:D69"/>
    <mergeCell ref="A70:D70"/>
    <mergeCell ref="A71:H71"/>
    <mergeCell ref="A72:G72"/>
    <mergeCell ref="A66:D66"/>
    <mergeCell ref="E62:E63"/>
    <mergeCell ref="F62:F63"/>
    <mergeCell ref="G62:G63"/>
    <mergeCell ref="H62:H63"/>
    <mergeCell ref="A59:D59"/>
    <mergeCell ref="A60:D60"/>
    <mergeCell ref="E60:E61"/>
    <mergeCell ref="A53:H53"/>
    <mergeCell ref="A54:D54"/>
    <mergeCell ref="A55:H55"/>
    <mergeCell ref="A56:D56"/>
    <mergeCell ref="E56:E57"/>
    <mergeCell ref="F56:F57"/>
    <mergeCell ref="G56:G57"/>
    <mergeCell ref="H56:H57"/>
    <mergeCell ref="A57:D57"/>
    <mergeCell ref="A40:C40"/>
    <mergeCell ref="A41:C41"/>
    <mergeCell ref="A42:C42"/>
    <mergeCell ref="A43:C43"/>
    <mergeCell ref="A44:G44"/>
    <mergeCell ref="A114:H114"/>
    <mergeCell ref="F60:F61"/>
    <mergeCell ref="G60:G61"/>
    <mergeCell ref="H60:H61"/>
    <mergeCell ref="A63:D63"/>
    <mergeCell ref="A64:D64"/>
    <mergeCell ref="E64:E65"/>
    <mergeCell ref="F64:F65"/>
    <mergeCell ref="G64:G65"/>
    <mergeCell ref="H64:H65"/>
    <mergeCell ref="A65:D65"/>
    <mergeCell ref="A75:H75"/>
    <mergeCell ref="A58:D58"/>
    <mergeCell ref="E58:E59"/>
    <mergeCell ref="F58:F59"/>
    <mergeCell ref="G58:G59"/>
    <mergeCell ref="H58:H59"/>
    <mergeCell ref="A61:D61"/>
    <mergeCell ref="A62:D62"/>
    <mergeCell ref="A37:C37"/>
    <mergeCell ref="A38:C38"/>
    <mergeCell ref="A39:C39"/>
    <mergeCell ref="A26:B26"/>
    <mergeCell ref="A27:B27"/>
    <mergeCell ref="A28:G28"/>
    <mergeCell ref="A31:H31"/>
    <mergeCell ref="A32:C32"/>
    <mergeCell ref="A33:C33"/>
    <mergeCell ref="A21:B21"/>
    <mergeCell ref="A22:B22"/>
    <mergeCell ref="A24:B24"/>
    <mergeCell ref="A25:B25"/>
    <mergeCell ref="A18:B18"/>
    <mergeCell ref="A19:B19"/>
    <mergeCell ref="A34:C34"/>
    <mergeCell ref="A35:H35"/>
    <mergeCell ref="A36:C36"/>
    <mergeCell ref="A1:H1"/>
    <mergeCell ref="A8:H8"/>
    <mergeCell ref="A9:B9"/>
    <mergeCell ref="A10:B10"/>
    <mergeCell ref="A12:B12"/>
    <mergeCell ref="A13:B13"/>
    <mergeCell ref="A16:B16"/>
    <mergeCell ref="A17:B17"/>
    <mergeCell ref="A14:B14"/>
    <mergeCell ref="A15:B1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6BC5E-1AD4-40AD-AF9B-581284718C7D}">
  <sheetPr>
    <tabColor rgb="FF00B0F0"/>
  </sheetPr>
  <dimension ref="A1:B13"/>
  <sheetViews>
    <sheetView workbookViewId="0"/>
  </sheetViews>
  <sheetFormatPr baseColWidth="10" defaultRowHeight="14.5" x14ac:dyDescent="0.35"/>
  <cols>
    <col min="1" max="1" width="25.453125" customWidth="1"/>
    <col min="2" max="2" width="19.81640625" style="94" customWidth="1"/>
  </cols>
  <sheetData>
    <row r="1" spans="1:2" x14ac:dyDescent="0.35">
      <c r="A1" s="96" t="s">
        <v>273</v>
      </c>
      <c r="B1" s="97" t="s">
        <v>333</v>
      </c>
    </row>
    <row r="2" spans="1:2" x14ac:dyDescent="0.35">
      <c r="A2" s="95" t="s">
        <v>274</v>
      </c>
      <c r="B2" s="182"/>
    </row>
    <row r="3" spans="1:2" x14ac:dyDescent="0.35">
      <c r="A3" s="95" t="s">
        <v>275</v>
      </c>
      <c r="B3" s="182"/>
    </row>
    <row r="4" spans="1:2" x14ac:dyDescent="0.35">
      <c r="A4" s="95" t="s">
        <v>336</v>
      </c>
      <c r="B4" s="182"/>
    </row>
    <row r="5" spans="1:2" x14ac:dyDescent="0.35">
      <c r="A5" s="95" t="s">
        <v>276</v>
      </c>
      <c r="B5" s="182"/>
    </row>
    <row r="6" spans="1:2" x14ac:dyDescent="0.35">
      <c r="A6" s="95" t="s">
        <v>277</v>
      </c>
      <c r="B6" s="182"/>
    </row>
    <row r="7" spans="1:2" x14ac:dyDescent="0.35">
      <c r="A7" s="95" t="s">
        <v>278</v>
      </c>
      <c r="B7" s="182"/>
    </row>
    <row r="8" spans="1:2" x14ac:dyDescent="0.35">
      <c r="A8" s="95" t="s">
        <v>279</v>
      </c>
      <c r="B8" s="182"/>
    </row>
    <row r="9" spans="1:2" x14ac:dyDescent="0.35">
      <c r="A9" s="95" t="s">
        <v>280</v>
      </c>
      <c r="B9" s="182"/>
    </row>
    <row r="10" spans="1:2" x14ac:dyDescent="0.35">
      <c r="A10" s="95" t="s">
        <v>281</v>
      </c>
      <c r="B10" s="182"/>
    </row>
    <row r="11" spans="1:2" x14ac:dyDescent="0.35">
      <c r="A11" s="199" t="s">
        <v>282</v>
      </c>
      <c r="B11" s="200">
        <f>+SUM(B2:B10)</f>
        <v>0</v>
      </c>
    </row>
    <row r="13" spans="1:2" x14ac:dyDescent="0.35">
      <c r="A13" s="236" t="s">
        <v>332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A010F-DF90-44AA-BF3E-440F7D40046B}">
  <dimension ref="A1:I14"/>
  <sheetViews>
    <sheetView workbookViewId="0">
      <selection activeCell="K10" sqref="K10"/>
    </sheetView>
  </sheetViews>
  <sheetFormatPr baseColWidth="10" defaultColWidth="11.453125" defaultRowHeight="8" x14ac:dyDescent="0.2"/>
  <cols>
    <col min="1" max="1" width="5.81640625" style="55" customWidth="1"/>
    <col min="2" max="2" width="26" style="90" customWidth="1"/>
    <col min="3" max="3" width="11.1796875" style="55" customWidth="1"/>
    <col min="4" max="5" width="13.453125" style="91" customWidth="1"/>
    <col min="6" max="6" width="17.453125" style="90" customWidth="1"/>
    <col min="7" max="7" width="29.81640625" style="55" customWidth="1"/>
    <col min="8" max="8" width="21.453125" style="55" customWidth="1"/>
    <col min="9" max="9" width="14.453125" style="55" customWidth="1"/>
    <col min="10" max="16384" width="11.453125" style="55"/>
  </cols>
  <sheetData>
    <row r="1" spans="1:9" ht="8.5" thickBot="1" x14ac:dyDescent="0.25">
      <c r="A1" s="53" t="s">
        <v>1</v>
      </c>
      <c r="B1" s="54" t="s">
        <v>229</v>
      </c>
      <c r="C1" s="53"/>
      <c r="D1" s="53" t="s">
        <v>42</v>
      </c>
      <c r="E1" s="53" t="s">
        <v>230</v>
      </c>
      <c r="F1" s="54" t="s">
        <v>231</v>
      </c>
      <c r="G1" s="53" t="s">
        <v>232</v>
      </c>
      <c r="H1" s="53" t="s">
        <v>233</v>
      </c>
      <c r="I1" s="53" t="s">
        <v>234</v>
      </c>
    </row>
    <row r="2" spans="1:9" s="61" customFormat="1" ht="54" customHeight="1" x14ac:dyDescent="0.35">
      <c r="A2" s="56">
        <v>1</v>
      </c>
      <c r="B2" s="57" t="s">
        <v>235</v>
      </c>
      <c r="C2" s="314" t="s">
        <v>236</v>
      </c>
      <c r="D2" s="58">
        <v>1</v>
      </c>
      <c r="E2" s="59">
        <v>0.5</v>
      </c>
      <c r="F2" s="57" t="s">
        <v>237</v>
      </c>
      <c r="G2" s="57" t="s">
        <v>238</v>
      </c>
      <c r="H2" s="57" t="s">
        <v>239</v>
      </c>
      <c r="I2" s="60" t="s">
        <v>240</v>
      </c>
    </row>
    <row r="3" spans="1:9" s="61" customFormat="1" ht="32" x14ac:dyDescent="0.35">
      <c r="A3" s="62">
        <v>2</v>
      </c>
      <c r="B3" s="63" t="s">
        <v>241</v>
      </c>
      <c r="C3" s="315"/>
      <c r="D3" s="64">
        <v>1</v>
      </c>
      <c r="E3" s="65">
        <v>1</v>
      </c>
      <c r="F3" s="63" t="s">
        <v>237</v>
      </c>
      <c r="G3" s="63" t="s">
        <v>242</v>
      </c>
      <c r="H3" s="63" t="s">
        <v>243</v>
      </c>
      <c r="I3" s="66"/>
    </row>
    <row r="4" spans="1:9" s="61" customFormat="1" ht="32" x14ac:dyDescent="0.35">
      <c r="A4" s="62">
        <v>3</v>
      </c>
      <c r="B4" s="63" t="s">
        <v>244</v>
      </c>
      <c r="C4" s="315"/>
      <c r="D4" s="64">
        <v>1</v>
      </c>
      <c r="E4" s="65">
        <v>0.5</v>
      </c>
      <c r="F4" s="63" t="s">
        <v>245</v>
      </c>
      <c r="G4" s="63" t="s">
        <v>246</v>
      </c>
      <c r="H4" s="63" t="s">
        <v>243</v>
      </c>
      <c r="I4" s="66"/>
    </row>
    <row r="5" spans="1:9" s="61" customFormat="1" ht="32" x14ac:dyDescent="0.35">
      <c r="A5" s="62">
        <v>4</v>
      </c>
      <c r="B5" s="63" t="s">
        <v>247</v>
      </c>
      <c r="C5" s="315"/>
      <c r="D5" s="64">
        <v>1</v>
      </c>
      <c r="E5" s="65">
        <v>0.5</v>
      </c>
      <c r="F5" s="63" t="s">
        <v>248</v>
      </c>
      <c r="G5" s="63" t="s">
        <v>246</v>
      </c>
      <c r="H5" s="63" t="s">
        <v>243</v>
      </c>
      <c r="I5" s="66"/>
    </row>
    <row r="6" spans="1:9" s="61" customFormat="1" ht="32" x14ac:dyDescent="0.35">
      <c r="A6" s="62">
        <v>5</v>
      </c>
      <c r="B6" s="63" t="s">
        <v>249</v>
      </c>
      <c r="C6" s="315"/>
      <c r="D6" s="64">
        <v>1</v>
      </c>
      <c r="E6" s="65">
        <v>0.5</v>
      </c>
      <c r="F6" s="63" t="s">
        <v>250</v>
      </c>
      <c r="G6" s="63" t="s">
        <v>246</v>
      </c>
      <c r="H6" s="63" t="s">
        <v>243</v>
      </c>
      <c r="I6" s="66"/>
    </row>
    <row r="7" spans="1:9" s="61" customFormat="1" ht="32" x14ac:dyDescent="0.35">
      <c r="A7" s="62">
        <v>6</v>
      </c>
      <c r="B7" s="63" t="s">
        <v>251</v>
      </c>
      <c r="C7" s="315"/>
      <c r="D7" s="64">
        <v>1</v>
      </c>
      <c r="E7" s="65">
        <v>1</v>
      </c>
      <c r="F7" s="63" t="s">
        <v>252</v>
      </c>
      <c r="G7" s="63" t="s">
        <v>246</v>
      </c>
      <c r="H7" s="63" t="s">
        <v>253</v>
      </c>
      <c r="I7" s="66"/>
    </row>
    <row r="8" spans="1:9" s="61" customFormat="1" ht="32" x14ac:dyDescent="0.35">
      <c r="A8" s="62">
        <v>7</v>
      </c>
      <c r="B8" s="63" t="s">
        <v>254</v>
      </c>
      <c r="C8" s="315"/>
      <c r="D8" s="64">
        <v>1</v>
      </c>
      <c r="E8" s="65">
        <v>1</v>
      </c>
      <c r="F8" s="63" t="s">
        <v>255</v>
      </c>
      <c r="G8" s="63" t="s">
        <v>246</v>
      </c>
      <c r="H8" s="63" t="s">
        <v>253</v>
      </c>
      <c r="I8" s="66"/>
    </row>
    <row r="9" spans="1:9" s="61" customFormat="1" ht="32" x14ac:dyDescent="0.35">
      <c r="A9" s="62">
        <v>8</v>
      </c>
      <c r="B9" s="63" t="s">
        <v>256</v>
      </c>
      <c r="C9" s="315"/>
      <c r="D9" s="64">
        <v>1</v>
      </c>
      <c r="E9" s="65">
        <v>1</v>
      </c>
      <c r="F9" s="63" t="s">
        <v>256</v>
      </c>
      <c r="G9" s="63" t="s">
        <v>257</v>
      </c>
      <c r="H9" s="63" t="s">
        <v>253</v>
      </c>
      <c r="I9" s="66"/>
    </row>
    <row r="10" spans="1:9" s="61" customFormat="1" ht="32.5" thickBot="1" x14ac:dyDescent="0.4">
      <c r="A10" s="67">
        <v>9</v>
      </c>
      <c r="B10" s="68" t="s">
        <v>258</v>
      </c>
      <c r="C10" s="316"/>
      <c r="D10" s="69">
        <v>1</v>
      </c>
      <c r="E10" s="70">
        <v>1</v>
      </c>
      <c r="F10" s="68" t="s">
        <v>259</v>
      </c>
      <c r="G10" s="68" t="s">
        <v>242</v>
      </c>
      <c r="H10" s="68" t="s">
        <v>243</v>
      </c>
      <c r="I10" s="71"/>
    </row>
    <row r="11" spans="1:9" s="61" customFormat="1" ht="16" x14ac:dyDescent="0.35">
      <c r="A11" s="72">
        <v>10</v>
      </c>
      <c r="B11" s="73" t="s">
        <v>260</v>
      </c>
      <c r="C11" s="317" t="s">
        <v>234</v>
      </c>
      <c r="D11" s="74">
        <v>1</v>
      </c>
      <c r="E11" s="75">
        <v>1</v>
      </c>
      <c r="F11" s="73" t="s">
        <v>261</v>
      </c>
      <c r="G11" s="73" t="s">
        <v>246</v>
      </c>
      <c r="H11" s="76" t="s">
        <v>262</v>
      </c>
      <c r="I11" s="77" t="s">
        <v>263</v>
      </c>
    </row>
    <row r="12" spans="1:9" s="61" customFormat="1" ht="16" x14ac:dyDescent="0.35">
      <c r="A12" s="78">
        <v>11</v>
      </c>
      <c r="B12" s="79" t="s">
        <v>264</v>
      </c>
      <c r="C12" s="318"/>
      <c r="D12" s="80">
        <v>1</v>
      </c>
      <c r="E12" s="81">
        <v>0.5</v>
      </c>
      <c r="F12" s="79" t="s">
        <v>265</v>
      </c>
      <c r="G12" s="79" t="s">
        <v>246</v>
      </c>
      <c r="H12" s="82" t="s">
        <v>262</v>
      </c>
      <c r="I12" s="83" t="s">
        <v>263</v>
      </c>
    </row>
    <row r="13" spans="1:9" s="61" customFormat="1" ht="16" x14ac:dyDescent="0.35">
      <c r="A13" s="78">
        <v>12</v>
      </c>
      <c r="B13" s="79" t="s">
        <v>266</v>
      </c>
      <c r="C13" s="318"/>
      <c r="D13" s="80">
        <v>1</v>
      </c>
      <c r="E13" s="81">
        <v>0.5</v>
      </c>
      <c r="F13" s="79" t="s">
        <v>267</v>
      </c>
      <c r="G13" s="79" t="s">
        <v>246</v>
      </c>
      <c r="H13" s="82" t="s">
        <v>262</v>
      </c>
      <c r="I13" s="83" t="s">
        <v>268</v>
      </c>
    </row>
    <row r="14" spans="1:9" s="61" customFormat="1" ht="16.5" thickBot="1" x14ac:dyDescent="0.4">
      <c r="A14" s="84">
        <v>13</v>
      </c>
      <c r="B14" s="85" t="s">
        <v>269</v>
      </c>
      <c r="C14" s="319"/>
      <c r="D14" s="86">
        <v>1</v>
      </c>
      <c r="E14" s="87">
        <v>0.5</v>
      </c>
      <c r="F14" s="85" t="s">
        <v>270</v>
      </c>
      <c r="G14" s="85" t="s">
        <v>271</v>
      </c>
      <c r="H14" s="88" t="s">
        <v>262</v>
      </c>
      <c r="I14" s="89" t="s">
        <v>268</v>
      </c>
    </row>
  </sheetData>
  <mergeCells count="2">
    <mergeCell ref="C2:C10"/>
    <mergeCell ref="C11:C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7C3398D8CD9A04BB60E0A93D4CC06E0" ma:contentTypeVersion="21" ma:contentTypeDescription="Crear nuevo documento." ma:contentTypeScope="" ma:versionID="0c95ced3d77df27edba711912440e921">
  <xsd:schema xmlns:xsd="http://www.w3.org/2001/XMLSchema" xmlns:xs="http://www.w3.org/2001/XMLSchema" xmlns:p="http://schemas.microsoft.com/office/2006/metadata/properties" xmlns:ns2="1a2d1fcb-f580-4d74-813a-acc5ec2557ed" xmlns:ns3="96e96fcd-26c9-4ece-b303-338340a1e96b" targetNamespace="http://schemas.microsoft.com/office/2006/metadata/properties" ma:root="true" ma:fieldsID="620fb5b05edadeac544fc83ad9c33c9f" ns2:_="" ns3:_="">
    <xsd:import namespace="1a2d1fcb-f580-4d74-813a-acc5ec2557ed"/>
    <xsd:import namespace="96e96fcd-26c9-4ece-b303-338340a1e96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Location" minOccurs="0"/>
                <xsd:element ref="ns2:FECHADECARGADO"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2d1fcb-f580-4d74-813a-acc5ec2557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766e459f-dc90-498b-88a3-8497c7d1aa4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FECHADECARGADO" ma:index="23" nillable="true" ma:displayName="FECHA DE CARGADO" ma:default="[today]" ma:format="DateOnly" ma:internalName="FECHADECARGADO">
      <xsd:simpleType>
        <xsd:restriction base="dms:DateTime"/>
      </xsd:simpleType>
    </xsd:element>
    <xsd:element name="_ApprovalAssignedTo" ma:index="24" nillable="true" ma:displayName="Aprobadores"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5" nillable="true" ma:displayName="Respuestas"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6" nillable="true" ma:displayName="Aprobación del Creado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7" nillable="true" ma:displayName="Estado de aprobación"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6e96fcd-26c9-4ece-b303-338340a1e96b"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17" nillable="true" ma:displayName="Taxonomy Catch All Column" ma:hidden="true" ma:list="{b9ad9f4d-600c-408f-b89c-70e0a1bfac61}" ma:internalName="TaxCatchAll" ma:showField="CatchAllData" ma:web="96e96fcd-26c9-4ece-b303-338340a1e9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ECHADECARGADO xmlns="1a2d1fcb-f580-4d74-813a-acc5ec2557ed">2025-05-12T22:42:35+00:00</FECHADECARGADO>
    <lcf76f155ced4ddcb4097134ff3c332f xmlns="1a2d1fcb-f580-4d74-813a-acc5ec2557ed">
      <Terms xmlns="http://schemas.microsoft.com/office/infopath/2007/PartnerControls"/>
    </lcf76f155ced4ddcb4097134ff3c332f>
    <TaxCatchAll xmlns="96e96fcd-26c9-4ece-b303-338340a1e96b" xsi:nil="true"/>
    <_ApprovalAssignedTo xmlns="1a2d1fcb-f580-4d74-813a-acc5ec2557ed">
      <UserInfo>
        <DisplayName/>
        <AccountId xsi:nil="true"/>
        <AccountType/>
      </UserInfo>
    </_ApprovalAssignedTo>
    <_ApprovalStatus xmlns="1a2d1fcb-f580-4d74-813a-acc5ec2557ed">0</_ApprovalStatus>
    <_ApprovalRespondedBy xmlns="1a2d1fcb-f580-4d74-813a-acc5ec2557ed">
      <UserInfo>
        <DisplayName/>
        <AccountId xsi:nil="true"/>
        <AccountType/>
      </UserInfo>
    </_ApprovalRespondedBy>
    <_ApprovalSentBy xmlns="1a2d1fcb-f580-4d74-813a-acc5ec2557ed">
      <UserInfo>
        <DisplayName/>
        <AccountId xsi:nil="true"/>
        <AccountType/>
      </UserInfo>
    </_ApprovalSentBy>
  </documentManagement>
</p:properties>
</file>

<file path=customXml/itemProps1.xml><?xml version="1.0" encoding="utf-8"?>
<ds:datastoreItem xmlns:ds="http://schemas.openxmlformats.org/officeDocument/2006/customXml" ds:itemID="{D4D461C9-493B-41C4-B561-538203EC9CBC}">
  <ds:schemaRefs>
    <ds:schemaRef ds:uri="http://schemas.microsoft.com/sharepoint/v3/contenttype/forms"/>
  </ds:schemaRefs>
</ds:datastoreItem>
</file>

<file path=customXml/itemProps2.xml><?xml version="1.0" encoding="utf-8"?>
<ds:datastoreItem xmlns:ds="http://schemas.openxmlformats.org/officeDocument/2006/customXml" ds:itemID="{51F0B205-DFEA-4CD7-BB5D-0D6959F11E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2d1fcb-f580-4d74-813a-acc5ec2557ed"/>
    <ds:schemaRef ds:uri="96e96fcd-26c9-4ece-b303-338340a1e9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07E36A-277F-4F6C-960C-28670F87E5FB}">
  <ds:schemaRef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1a2d1fcb-f580-4d74-813a-acc5ec2557ed"/>
    <ds:schemaRef ds:uri="http://schemas.microsoft.com/office/2006/metadata/properties"/>
    <ds:schemaRef ds:uri="http://www.w3.org/XML/1998/namespace"/>
    <ds:schemaRef ds:uri="96e96fcd-26c9-4ece-b303-338340a1e96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PROYECTO PRESUPUESTO</vt:lpstr>
      <vt:lpstr>ADMON+PGIO</vt:lpstr>
      <vt:lpstr>FACTOR PRESTACIONAL</vt:lpstr>
      <vt:lpstr>CUADRO DE EXPERIENCIA PROF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Maria Fernanda Piñeros</cp:lastModifiedBy>
  <dcterms:created xsi:type="dcterms:W3CDTF">2025-03-20T14:27:41Z</dcterms:created>
  <dcterms:modified xsi:type="dcterms:W3CDTF">2025-10-17T18:43:55Z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0x01010047C3398D8CD9A04BB60E0A93D4CC06E0</vt:lpwstr>
  </property>
  <property fmtid="{D5CDD505-2E9C-101B-9397-08002B2CF9AE}" pid="3" name="MediaServiceImageTags">
    <vt:lpwstr/>
  </property>
</Properties>
</file>