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1" documentId="8_{E13A031C-DBB2-48C5-913F-A336C23627CC}" xr6:coauthVersionLast="47" xr6:coauthVersionMax="47" xr10:uidLastSave="{057B4FB6-13C9-4C4B-93C5-69DDE81D4CB2}"/>
  <bookViews>
    <workbookView xWindow="-120" yWindow="-120" windowWidth="20730" windowHeight="11160" xr2:uid="{00000000-000D-0000-FFFF-FFFF00000000}"/>
  </bookViews>
  <sheets>
    <sheet name="PresupuestoFact" sheetId="2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11" i="2"/>
  <c r="F11" i="2" s="1"/>
  <c r="H11" i="2" s="1"/>
  <c r="I40" i="2"/>
  <c r="F39" i="2"/>
  <c r="F40" i="2" s="1"/>
  <c r="H40" i="2" s="1"/>
  <c r="I36" i="2"/>
  <c r="F35" i="2"/>
  <c r="H35" i="2" s="1"/>
  <c r="F34" i="2"/>
  <c r="H34" i="2" s="1"/>
  <c r="F33" i="2"/>
  <c r="H33" i="2" s="1"/>
  <c r="F32" i="2"/>
  <c r="H32" i="2" s="1"/>
  <c r="F31" i="2"/>
  <c r="H31" i="2" s="1"/>
  <c r="E30" i="2"/>
  <c r="F30" i="2" s="1"/>
  <c r="H30" i="2" s="1"/>
  <c r="E29" i="2"/>
  <c r="D29" i="2"/>
  <c r="F28" i="2"/>
  <c r="H28" i="2" s="1"/>
  <c r="F27" i="2"/>
  <c r="D23" i="2"/>
  <c r="F23" i="2" s="1"/>
  <c r="I23" i="2" s="1"/>
  <c r="F22" i="2"/>
  <c r="H22" i="2" s="1"/>
  <c r="F21" i="2"/>
  <c r="H21" i="2" s="1"/>
  <c r="F20" i="2"/>
  <c r="H20" i="2" s="1"/>
  <c r="D19" i="2"/>
  <c r="F19" i="2" s="1"/>
  <c r="H19" i="2" s="1"/>
  <c r="D18" i="2"/>
  <c r="F18" i="2" s="1"/>
  <c r="H18" i="2" s="1"/>
  <c r="F17" i="2"/>
  <c r="H17" i="2" s="1"/>
  <c r="F16" i="2"/>
  <c r="H16" i="2" s="1"/>
  <c r="D15" i="2"/>
  <c r="F15" i="2" s="1"/>
  <c r="H15" i="2" s="1"/>
  <c r="D14" i="2"/>
  <c r="F14" i="2" s="1"/>
  <c r="H14" i="2" s="1"/>
  <c r="D13" i="2"/>
  <c r="F13" i="2" s="1"/>
  <c r="H13" i="2" s="1"/>
  <c r="D12" i="2"/>
  <c r="F10" i="2"/>
  <c r="F9" i="2"/>
  <c r="I9" i="2" s="1"/>
  <c r="F12" i="2" l="1"/>
  <c r="H12" i="2" s="1"/>
  <c r="I24" i="2"/>
  <c r="I42" i="2" s="1"/>
  <c r="F29" i="2"/>
  <c r="H29" i="2" s="1"/>
  <c r="F24" i="2"/>
  <c r="H27" i="2"/>
  <c r="H39" i="2"/>
  <c r="H10" i="2"/>
  <c r="H36" i="2" l="1"/>
  <c r="F36" i="2"/>
  <c r="F42" i="2" s="1"/>
  <c r="H24" i="2"/>
  <c r="H42" i="2" s="1"/>
  <c r="H47" i="2" s="1"/>
  <c r="I45" i="2" l="1"/>
  <c r="H45" i="2"/>
</calcChain>
</file>

<file path=xl/sharedStrings.xml><?xml version="1.0" encoding="utf-8"?>
<sst xmlns="http://schemas.openxmlformats.org/spreadsheetml/2006/main" count="101" uniqueCount="79">
  <si>
    <t>PRESUPUESTO DEL PROYECTO</t>
  </si>
  <si>
    <t>AGENCIA DE RENOVACION DEL TERRITORIO - ART</t>
  </si>
  <si>
    <t>NOMBRE DEL PROYECTO</t>
  </si>
  <si>
    <t>FORTALECIMIENTO DE LA ACTIVIDAD PRODUCTIVA DE MAÍZ, Y LA CAPACIDAD ORGANIZATIVA Y DE GESTIÓN DE PEQUEÑOS PRODUCTORES DE MAIZ MUNICIPIO DE SAN DIEGO, CESAR.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</si>
  <si>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</si>
  <si>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</si>
  <si>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</si>
  <si>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</si>
  <si>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</si>
  <si>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</si>
  <si>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</si>
  <si>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Fortalecimiento de los sistemas de producción  324923228</t>
  </si>
  <si>
    <t xml:space="preserve">Actividad 1.1.Implementación de dos ciclos de cosecha en áreas dedicadas al cultivo de maíz   con tecnologías apropiadas
</t>
  </si>
  <si>
    <t>a</t>
  </si>
  <si>
    <t>Mano de obra</t>
  </si>
  <si>
    <t>Jornal</t>
  </si>
  <si>
    <t>b</t>
  </si>
  <si>
    <t>Análisis de suelos fisico químicos de elementos mayores y menores</t>
  </si>
  <si>
    <t>Unidad</t>
  </si>
  <si>
    <t>c</t>
  </si>
  <si>
    <t>Semilla híbrido para maíz grano</t>
  </si>
  <si>
    <t>Bolsa 10 kg</t>
  </si>
  <si>
    <t>d</t>
  </si>
  <si>
    <t>Semilla híbrido para forraje</t>
  </si>
  <si>
    <t>Kg</t>
  </si>
  <si>
    <t>e</t>
  </si>
  <si>
    <t>Herbicida 1 – Atrazina</t>
  </si>
  <si>
    <t>f</t>
  </si>
  <si>
    <t>Insecticida 1 – Clorpirifos</t>
  </si>
  <si>
    <t>g</t>
  </si>
  <si>
    <t>Control Biológico - Neumorea</t>
  </si>
  <si>
    <t>Lt</t>
  </si>
  <si>
    <t>h</t>
  </si>
  <si>
    <t>Otros Coayudante -Agrotin</t>
  </si>
  <si>
    <t>i</t>
  </si>
  <si>
    <t>Fertilizantes Simples – P</t>
  </si>
  <si>
    <t>Bulto</t>
  </si>
  <si>
    <t>j</t>
  </si>
  <si>
    <t>Fertilizantes Simples – K</t>
  </si>
  <si>
    <t>k</t>
  </si>
  <si>
    <t>Fertilizantes Simples – N</t>
  </si>
  <si>
    <t>l</t>
  </si>
  <si>
    <t>Insumos ensilaje (Bolsas y melaza)</t>
  </si>
  <si>
    <t>Global</t>
  </si>
  <si>
    <t>ll</t>
  </si>
  <si>
    <t>Transporte insumos</t>
  </si>
  <si>
    <t>Viajes</t>
  </si>
  <si>
    <t>m</t>
  </si>
  <si>
    <t>Transporte cosecha y equipos</t>
  </si>
  <si>
    <t xml:space="preserve">Toneladas
 (4,275 ha/ciclo)
</t>
  </si>
  <si>
    <t>n</t>
  </si>
  <si>
    <t>Gasolina picapasto y fumigadora (CONTRAPARTIDA)</t>
  </si>
  <si>
    <t>SUBTOTAL COMPONENTE 1</t>
  </si>
  <si>
    <t>COMPONENTE 2.  Extensión agropecuaria  y suministro de activos</t>
  </si>
  <si>
    <t xml:space="preserve">Actividad 2.1.: Realizar una jornada de Escuela de Campo en aspectos técnicos  productivos del maíz.
Actividad 2.1.2: Realizar formación en aspectos relacionados con mejores prácticas de producción en el    cultivo de maíz.                                                                                   Actividad 2.1.3: Realizar entrega de activos productivos para implementación de mejores prácticas y optimización de procesos.                                                                             Actividad 2.1.4:    Realizar asistencia técnica para la implementación de mejores prácticas de producción.                                                                    </t>
  </si>
  <si>
    <t>Director del proyecto</t>
  </si>
  <si>
    <t>Mes Profesional</t>
  </si>
  <si>
    <t xml:space="preserve">c </t>
  </si>
  <si>
    <t>Técnico 1 de 2</t>
  </si>
  <si>
    <t>Mes Técnico</t>
  </si>
  <si>
    <t>Técnico 2 de 2</t>
  </si>
  <si>
    <t>Jornadas de campo (refrigerio-transporte)</t>
  </si>
  <si>
    <t>r</t>
  </si>
  <si>
    <t>Picapasto a motor TR 30</t>
  </si>
  <si>
    <t>Ensiladora manual EU4</t>
  </si>
  <si>
    <t>2.7</t>
  </si>
  <si>
    <t>Fumigadora a motor FST 768</t>
  </si>
  <si>
    <t>Kit EPP y BPA</t>
  </si>
  <si>
    <t>SUBTOTAL COMPONENTE. 2</t>
  </si>
  <si>
    <t>COMPONENTE 3. Fortalecimeinto socioempresarial</t>
  </si>
  <si>
    <t xml:space="preserve">Actividad 3.1:Ejecutar plan de acompañamiento para el fortalecimiento organizacional y de capacidades asociativas de los participantes del proyecto
Actividad 3.1.2:  Generar y poner en marcha estrategia comercial para la generación de acuerdos con clientes potenciales.                                                                                                                                         </t>
  </si>
  <si>
    <t>Asesor socioempresarial</t>
  </si>
  <si>
    <t>SUBTOTAL COMPONENTE 3</t>
  </si>
  <si>
    <t>TOTAL PRESUPUESTO INVERSIÓN DIRECTA</t>
  </si>
  <si>
    <t>%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</si>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</sst>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_-&quot;$&quot;* #,##0_-;\-&quot;$&quot;* #,##0_-;_-&quot;$&quot;* &quot;-&quot;??_-;_-@"/>
    <numFmt numFmtId="166" formatCode="_-&quot;$&quot;* #,##0.0_-;\-&quot;$&quot;* #,##0.0_-;_-&quot;$&quot;* &quot;-&quot;??_-;_-@"/>
    <numFmt numFmtId="167" formatCode="_-&quot;$&quot;* #,##0.00_-;\-&quot;$&quot;* #,##0.00_-;_-&quot;$&quot;* &quot;-&quot;??_-;_-@"/>
  </numFmts>
  <fonts count="13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4" fillId="3" borderId="13" xfId="0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wrapText="1"/>
    </xf>
    <xf numFmtId="165" fontId="0" fillId="2" borderId="21" xfId="0" applyNumberFormat="1" applyFont="1" applyFill="1" applyBorder="1" applyAlignment="1">
      <alignment horizontal="right" wrapText="1"/>
    </xf>
    <xf numFmtId="165" fontId="0" fillId="2" borderId="22" xfId="0" applyNumberFormat="1" applyFont="1" applyFill="1" applyBorder="1" applyAlignment="1">
      <alignment horizontal="right" wrapText="1"/>
    </xf>
    <xf numFmtId="165" fontId="0" fillId="2" borderId="23" xfId="0" applyNumberFormat="1" applyFont="1" applyFill="1" applyBorder="1" applyAlignment="1">
      <alignment horizontal="right" wrapText="1"/>
    </xf>
    <xf numFmtId="165" fontId="1" fillId="4" borderId="13" xfId="0" applyNumberFormat="1" applyFont="1" applyFill="1" applyBorder="1" applyAlignment="1">
      <alignment wrapText="1"/>
    </xf>
    <xf numFmtId="165" fontId="1" fillId="4" borderId="15" xfId="0" applyNumberFormat="1" applyFont="1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165" fontId="0" fillId="2" borderId="21" xfId="0" applyNumberFormat="1" applyFont="1" applyFill="1" applyBorder="1" applyAlignment="1">
      <alignment horizontal="center" wrapText="1"/>
    </xf>
    <xf numFmtId="0" fontId="0" fillId="2" borderId="28" xfId="0" applyFont="1" applyFill="1" applyBorder="1" applyAlignment="1">
      <alignment wrapText="1"/>
    </xf>
    <xf numFmtId="165" fontId="0" fillId="2" borderId="13" xfId="0" applyNumberFormat="1" applyFont="1" applyFill="1" applyBorder="1" applyAlignment="1">
      <alignment wrapText="1"/>
    </xf>
    <xf numFmtId="165" fontId="0" fillId="2" borderId="15" xfId="0" applyNumberFormat="1" applyFont="1" applyFill="1" applyBorder="1" applyAlignment="1">
      <alignment wrapText="1"/>
    </xf>
    <xf numFmtId="165" fontId="0" fillId="2" borderId="22" xfId="0" applyNumberFormat="1" applyFont="1" applyFill="1" applyBorder="1" applyAlignment="1">
      <alignment horizontal="center" wrapText="1"/>
    </xf>
    <xf numFmtId="165" fontId="0" fillId="2" borderId="23" xfId="0" applyNumberFormat="1" applyFont="1" applyFill="1" applyBorder="1" applyAlignment="1">
      <alignment horizontal="center" wrapText="1"/>
    </xf>
    <xf numFmtId="165" fontId="0" fillId="2" borderId="22" xfId="0" applyNumberFormat="1" applyFont="1" applyFill="1" applyBorder="1" applyAlignment="1">
      <alignment wrapText="1"/>
    </xf>
    <xf numFmtId="165" fontId="0" fillId="2" borderId="23" xfId="0" applyNumberFormat="1" applyFont="1" applyFill="1" applyBorder="1" applyAlignment="1">
      <alignment wrapText="1"/>
    </xf>
    <xf numFmtId="164" fontId="6" fillId="2" borderId="22" xfId="0" applyNumberFormat="1" applyFont="1" applyFill="1" applyBorder="1" applyAlignment="1">
      <alignment horizontal="center" wrapText="1"/>
    </xf>
    <xf numFmtId="0" fontId="0" fillId="2" borderId="22" xfId="0" applyFont="1" applyFill="1" applyBorder="1" applyAlignment="1">
      <alignment horizontal="left"/>
    </xf>
    <xf numFmtId="166" fontId="1" fillId="4" borderId="22" xfId="0" applyNumberFormat="1" applyFont="1" applyFill="1" applyBorder="1"/>
    <xf numFmtId="167" fontId="1" fillId="4" borderId="23" xfId="0" applyNumberFormat="1" applyFont="1" applyFill="1" applyBorder="1"/>
    <xf numFmtId="0" fontId="0" fillId="2" borderId="22" xfId="0" applyFont="1" applyFill="1" applyBorder="1"/>
    <xf numFmtId="164" fontId="0" fillId="2" borderId="22" xfId="0" applyNumberFormat="1" applyFont="1" applyFill="1" applyBorder="1"/>
    <xf numFmtId="166" fontId="0" fillId="2" borderId="22" xfId="0" applyNumberFormat="1" applyFont="1" applyFill="1" applyBorder="1"/>
    <xf numFmtId="167" fontId="0" fillId="2" borderId="23" xfId="0" applyNumberFormat="1" applyFont="1" applyFill="1" applyBorder="1"/>
    <xf numFmtId="166" fontId="0" fillId="2" borderId="13" xfId="0" applyNumberFormat="1" applyFont="1" applyFill="1" applyBorder="1"/>
    <xf numFmtId="166" fontId="0" fillId="2" borderId="13" xfId="0" applyNumberFormat="1" applyFont="1" applyFill="1" applyBorder="1" applyAlignment="1">
      <alignment horizontal="center"/>
    </xf>
    <xf numFmtId="167" fontId="0" fillId="2" borderId="15" xfId="0" applyNumberFormat="1" applyFont="1" applyFill="1" applyBorder="1" applyAlignment="1">
      <alignment horizontal="center"/>
    </xf>
    <xf numFmtId="166" fontId="0" fillId="2" borderId="22" xfId="0" applyNumberFormat="1" applyFont="1" applyFill="1" applyBorder="1" applyAlignment="1">
      <alignment horizontal="center"/>
    </xf>
    <xf numFmtId="167" fontId="0" fillId="2" borderId="23" xfId="0" applyNumberFormat="1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4" fontId="0" fillId="2" borderId="31" xfId="0" applyNumberFormat="1" applyFont="1" applyFill="1" applyBorder="1"/>
    <xf numFmtId="165" fontId="0" fillId="2" borderId="31" xfId="0" applyNumberFormat="1" applyFont="1" applyFill="1" applyBorder="1"/>
    <xf numFmtId="0" fontId="0" fillId="2" borderId="32" xfId="0" applyFont="1" applyFill="1" applyBorder="1"/>
    <xf numFmtId="0" fontId="0" fillId="0" borderId="0" xfId="0" applyFont="1" applyAlignment="1"/>
    <xf numFmtId="165" fontId="0" fillId="2" borderId="19" xfId="0" applyNumberFormat="1" applyFont="1" applyFill="1" applyBorder="1" applyAlignment="1">
      <alignment horizontal="right" wrapText="1"/>
    </xf>
    <xf numFmtId="165" fontId="0" fillId="2" borderId="19" xfId="0" applyNumberFormat="1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0" fontId="8" fillId="2" borderId="20" xfId="0" applyFont="1" applyFill="1" applyBorder="1" applyAlignment="1">
      <alignment horizontal="left" wrapText="1"/>
    </xf>
    <xf numFmtId="0" fontId="8" fillId="2" borderId="28" xfId="0" applyFont="1" applyFill="1" applyBorder="1" applyAlignment="1">
      <alignment wrapText="1"/>
    </xf>
    <xf numFmtId="165" fontId="1" fillId="4" borderId="33" xfId="0" applyNumberFormat="1" applyFont="1" applyFill="1" applyBorder="1" applyAlignment="1">
      <alignment wrapText="1"/>
    </xf>
    <xf numFmtId="0" fontId="8" fillId="2" borderId="33" xfId="0" applyFont="1" applyFill="1" applyBorder="1" applyAlignment="1">
      <alignment horizontal="left" wrapText="1"/>
    </xf>
    <xf numFmtId="0" fontId="9" fillId="0" borderId="33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3" fontId="0" fillId="0" borderId="33" xfId="0" applyNumberFormat="1" applyFont="1" applyBorder="1" applyAlignment="1">
      <alignment horizontal="center" wrapText="1"/>
    </xf>
    <xf numFmtId="164" fontId="0" fillId="2" borderId="9" xfId="0" applyNumberFormat="1" applyFont="1" applyFill="1" applyBorder="1" applyAlignment="1">
      <alignment horizontal="right" wrapText="1"/>
    </xf>
    <xf numFmtId="0" fontId="2" fillId="0" borderId="19" xfId="0" applyFont="1" applyBorder="1"/>
    <xf numFmtId="0" fontId="2" fillId="0" borderId="17" xfId="0" applyFont="1" applyBorder="1"/>
    <xf numFmtId="164" fontId="0" fillId="0" borderId="9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wrapText="1"/>
    </xf>
    <xf numFmtId="0" fontId="9" fillId="0" borderId="33" xfId="0" applyFont="1" applyFill="1" applyBorder="1" applyAlignment="1">
      <alignment horizontal="justify" vertical="center" wrapText="1"/>
    </xf>
    <xf numFmtId="0" fontId="10" fillId="0" borderId="33" xfId="0" applyFont="1" applyFill="1" applyBorder="1" applyAlignment="1">
      <alignment horizontal="left" vertical="center" wrapText="1"/>
    </xf>
    <xf numFmtId="165" fontId="0" fillId="0" borderId="22" xfId="0" applyNumberFormat="1" applyFont="1" applyFill="1" applyBorder="1" applyAlignment="1">
      <alignment horizontal="right" wrapText="1"/>
    </xf>
    <xf numFmtId="0" fontId="0" fillId="0" borderId="29" xfId="0" applyFont="1" applyFill="1" applyBorder="1" applyAlignment="1">
      <alignment horizontal="center" wrapText="1"/>
    </xf>
    <xf numFmtId="0" fontId="11" fillId="2" borderId="0" xfId="0" applyFont="1" applyFill="1"/>
    <xf numFmtId="0" fontId="12" fillId="0" borderId="0" xfId="0" applyFont="1"/>
    <xf numFmtId="0" fontId="0" fillId="2" borderId="19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0" fillId="2" borderId="19" xfId="0" applyFont="1" applyFill="1" applyBorder="1"/>
    <xf numFmtId="0" fontId="0" fillId="2" borderId="19" xfId="0" applyFont="1" applyFill="1" applyBorder="1" applyAlignment="1">
      <alignment horizontal="left"/>
    </xf>
    <xf numFmtId="164" fontId="0" fillId="2" borderId="19" xfId="0" applyNumberFormat="1" applyFont="1" applyFill="1" applyBorder="1"/>
    <xf numFmtId="165" fontId="0" fillId="2" borderId="19" xfId="0" applyNumberFormat="1" applyFont="1" applyFill="1" applyBorder="1"/>
    <xf numFmtId="0" fontId="0" fillId="2" borderId="17" xfId="0" applyFont="1" applyFill="1" applyBorder="1"/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164" fontId="5" fillId="2" borderId="19" xfId="0" applyNumberFormat="1" applyFont="1" applyFill="1" applyBorder="1" applyAlignment="1">
      <alignment vertical="center"/>
    </xf>
    <xf numFmtId="165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wrapText="1"/>
    </xf>
    <xf numFmtId="0" fontId="8" fillId="2" borderId="27" xfId="0" applyFont="1" applyFill="1" applyBorder="1" applyAlignment="1">
      <alignment horizontal="left" wrapText="1"/>
    </xf>
    <xf numFmtId="3" fontId="2" fillId="2" borderId="27" xfId="0" applyNumberFormat="1" applyFont="1" applyFill="1" applyBorder="1" applyAlignment="1">
      <alignment horizontal="center" wrapText="1"/>
    </xf>
    <xf numFmtId="164" fontId="0" fillId="2" borderId="27" xfId="0" applyNumberFormat="1" applyFont="1" applyFill="1" applyBorder="1" applyAlignment="1">
      <alignment horizontal="right" wrapText="1"/>
    </xf>
    <xf numFmtId="165" fontId="0" fillId="2" borderId="27" xfId="0" applyNumberFormat="1" applyFont="1" applyFill="1" applyBorder="1" applyAlignment="1">
      <alignment horizontal="right" wrapText="1"/>
    </xf>
    <xf numFmtId="0" fontId="2" fillId="0" borderId="26" xfId="0" applyFont="1" applyFill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3" fontId="2" fillId="0" borderId="27" xfId="0" applyNumberFormat="1" applyFont="1" applyBorder="1" applyAlignment="1">
      <alignment horizontal="center" wrapText="1"/>
    </xf>
    <xf numFmtId="164" fontId="2" fillId="0" borderId="27" xfId="0" applyNumberFormat="1" applyFont="1" applyBorder="1" applyAlignment="1">
      <alignment horizontal="center" wrapText="1"/>
    </xf>
    <xf numFmtId="165" fontId="0" fillId="2" borderId="27" xfId="0" applyNumberFormat="1" applyFont="1" applyFill="1" applyBorder="1" applyAlignment="1">
      <alignment horizontal="center" wrapText="1"/>
    </xf>
    <xf numFmtId="165" fontId="0" fillId="2" borderId="19" xfId="0" applyNumberFormat="1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3" fontId="2" fillId="0" borderId="22" xfId="0" applyNumberFormat="1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wrapText="1"/>
    </xf>
    <xf numFmtId="165" fontId="1" fillId="2" borderId="33" xfId="0" applyNumberFormat="1" applyFont="1" applyFill="1" applyBorder="1" applyAlignment="1">
      <alignment wrapText="1"/>
    </xf>
    <xf numFmtId="165" fontId="1" fillId="2" borderId="33" xfId="0" applyNumberFormat="1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left"/>
    </xf>
    <xf numFmtId="165" fontId="6" fillId="2" borderId="19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horizontal="center"/>
    </xf>
    <xf numFmtId="166" fontId="0" fillId="2" borderId="19" xfId="0" applyNumberFormat="1" applyFont="1" applyFill="1" applyBorder="1"/>
    <xf numFmtId="165" fontId="0" fillId="2" borderId="19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wrapText="1"/>
    </xf>
    <xf numFmtId="165" fontId="0" fillId="4" borderId="19" xfId="0" applyNumberFormat="1" applyFont="1" applyFill="1" applyBorder="1"/>
    <xf numFmtId="167" fontId="0" fillId="2" borderId="17" xfId="0" applyNumberFormat="1" applyFont="1" applyFill="1" applyBorder="1"/>
    <xf numFmtId="167" fontId="7" fillId="2" borderId="19" xfId="0" applyNumberFormat="1" applyFont="1" applyFill="1" applyBorder="1" applyAlignment="1">
      <alignment horizontal="right" vertical="center" wrapText="1"/>
    </xf>
    <xf numFmtId="0" fontId="8" fillId="0" borderId="33" xfId="0" applyFont="1" applyFill="1" applyBorder="1" applyAlignment="1">
      <alignment horizontal="left" wrapText="1"/>
    </xf>
    <xf numFmtId="3" fontId="0" fillId="0" borderId="33" xfId="0" applyNumberFormat="1" applyFont="1" applyFill="1" applyBorder="1" applyAlignment="1">
      <alignment horizontal="center" wrapText="1"/>
    </xf>
    <xf numFmtId="165" fontId="0" fillId="0" borderId="19" xfId="0" applyNumberFormat="1" applyFont="1" applyFill="1" applyBorder="1" applyAlignment="1">
      <alignment horizontal="right" wrapText="1"/>
    </xf>
    <xf numFmtId="165" fontId="0" fillId="0" borderId="23" xfId="0" applyNumberFormat="1" applyFont="1" applyFill="1" applyBorder="1" applyAlignment="1">
      <alignment horizontal="right" wrapText="1"/>
    </xf>
    <xf numFmtId="0" fontId="8" fillId="0" borderId="13" xfId="0" applyFont="1" applyFill="1" applyBorder="1" applyAlignment="1">
      <alignment horizontal="left" wrapText="1"/>
    </xf>
    <xf numFmtId="3" fontId="0" fillId="0" borderId="13" xfId="0" applyNumberFormat="1" applyFont="1" applyFill="1" applyBorder="1" applyAlignment="1">
      <alignment horizontal="center" wrapText="1"/>
    </xf>
    <xf numFmtId="164" fontId="0" fillId="0" borderId="22" xfId="0" applyNumberFormat="1" applyFont="1" applyFill="1" applyBorder="1" applyAlignment="1">
      <alignment horizontal="right" wrapText="1"/>
    </xf>
    <xf numFmtId="165" fontId="0" fillId="0" borderId="27" xfId="0" applyNumberFormat="1" applyFont="1" applyFill="1" applyBorder="1" applyAlignment="1">
      <alignment horizontal="center" wrapText="1"/>
    </xf>
    <xf numFmtId="165" fontId="0" fillId="0" borderId="22" xfId="0" applyNumberFormat="1" applyFont="1" applyFill="1" applyBorder="1" applyAlignment="1">
      <alignment horizontal="center" wrapText="1"/>
    </xf>
    <xf numFmtId="165" fontId="0" fillId="0" borderId="13" xfId="0" applyNumberFormat="1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1" fillId="5" borderId="16" xfId="0" applyFont="1" applyFill="1" applyBorder="1" applyAlignment="1">
      <alignment horizontal="left" vertical="center" wrapText="1"/>
    </xf>
    <xf numFmtId="0" fontId="2" fillId="0" borderId="29" xfId="0" applyFont="1" applyBorder="1" applyAlignment="1"/>
    <xf numFmtId="0" fontId="2" fillId="0" borderId="10" xfId="0" applyFont="1" applyBorder="1" applyAlignment="1"/>
    <xf numFmtId="0" fontId="1" fillId="6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20" xfId="0" applyFont="1" applyBorder="1" applyAlignment="1"/>
    <xf numFmtId="0" fontId="2" fillId="0" borderId="7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2" fillId="0" borderId="21" xfId="0" applyFont="1" applyBorder="1" applyAlignment="1"/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4" fillId="3" borderId="20" xfId="0" applyFont="1" applyFill="1" applyBorder="1" applyAlignment="1">
      <alignment horizontal="left" vertical="center"/>
    </xf>
    <xf numFmtId="0" fontId="2" fillId="0" borderId="26" xfId="0" applyFont="1" applyBorder="1" applyAlignment="1"/>
    <xf numFmtId="0" fontId="5" fillId="4" borderId="8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/>
    </xf>
    <xf numFmtId="0" fontId="2" fillId="0" borderId="19" xfId="0" applyFont="1" applyBorder="1" applyAlignment="1"/>
    <xf numFmtId="0" fontId="2" fillId="0" borderId="17" xfId="0" applyFont="1" applyBorder="1" applyAlignment="1"/>
    <xf numFmtId="0" fontId="1" fillId="2" borderId="18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center" wrapText="1"/>
    </xf>
    <xf numFmtId="0" fontId="2" fillId="0" borderId="2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411E7342-113C-4138-A93A-BEBF9B22E2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9350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3ECF861-7D68-4B1D-867F-04D04EF742E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2967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FAC13FCE-CE4D-48E2-BC6F-DB5BBEF5FDE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B6263-9A1B-488D-888F-9DDC9ED74433}">
  <dimension ref="A1:W88"/>
  <sheetViews>
    <sheetView tabSelected="1" topLeftCell="A18" zoomScale="50" zoomScaleNormal="50" workbookViewId="0">
      <selection activeCell="B22" sqref="B22"/>
    </sheetView>
  </sheetViews>
  <sheetFormatPr defaultColWidth="14.42578125" defaultRowHeight="15" customHeight="1"/>
  <cols>
    <col min="1" max="1" width="3.42578125" style="41" customWidth="1"/>
    <col min="2" max="2" width="33.85546875" style="41" customWidth="1"/>
    <col min="3" max="3" width="19.85546875" style="41" customWidth="1"/>
    <col min="4" max="4" width="11.42578125" style="41" customWidth="1"/>
    <col min="5" max="5" width="13.42578125" style="41" customWidth="1"/>
    <col min="6" max="6" width="25.5703125" style="41" bestFit="1" customWidth="1"/>
    <col min="7" max="7" width="1.7109375" style="41" customWidth="1"/>
    <col min="8" max="8" width="23" style="41" bestFit="1" customWidth="1"/>
    <col min="9" max="9" width="23.7109375" style="41" bestFit="1" customWidth="1"/>
    <col min="10" max="23" width="11.42578125" style="41" customWidth="1"/>
    <col min="24" max="16384" width="14.42578125" style="41"/>
  </cols>
  <sheetData>
    <row r="1" spans="1:23" ht="23.25" customHeight="1">
      <c r="A1" s="119"/>
      <c r="B1" s="120"/>
      <c r="C1" s="123" t="s">
        <v>0</v>
      </c>
      <c r="D1" s="124"/>
      <c r="E1" s="124"/>
      <c r="F1" s="124"/>
      <c r="G1" s="124"/>
      <c r="H1" s="125"/>
      <c r="I1" s="126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23.25" customHeight="1">
      <c r="A2" s="121"/>
      <c r="B2" s="122"/>
      <c r="C2" s="128" t="s">
        <v>1</v>
      </c>
      <c r="D2" s="116"/>
      <c r="E2" s="116"/>
      <c r="F2" s="116"/>
      <c r="G2" s="116"/>
      <c r="H2" s="129"/>
      <c r="I2" s="127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10.5" customHeight="1">
      <c r="A3" s="64"/>
      <c r="B3" s="65"/>
      <c r="C3" s="66"/>
      <c r="D3" s="65"/>
      <c r="E3" s="67"/>
      <c r="F3" s="68"/>
      <c r="G3" s="65"/>
      <c r="H3" s="65"/>
      <c r="I3" s="69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3" ht="57" customHeight="1">
      <c r="A4" s="130" t="s">
        <v>2</v>
      </c>
      <c r="B4" s="131"/>
      <c r="C4" s="132" t="s">
        <v>3</v>
      </c>
      <c r="D4" s="116"/>
      <c r="E4" s="116"/>
      <c r="F4" s="116"/>
      <c r="G4" s="116"/>
      <c r="H4" s="116"/>
      <c r="I4" s="117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24.75" customHeight="1">
      <c r="A5" s="70"/>
      <c r="B5" s="71"/>
      <c r="C5" s="72"/>
      <c r="D5" s="71"/>
      <c r="E5" s="73"/>
      <c r="F5" s="74"/>
      <c r="G5" s="65"/>
      <c r="H5" s="75"/>
      <c r="I5" s="76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39" customHeight="1">
      <c r="A6" s="113" t="s">
        <v>4</v>
      </c>
      <c r="B6" s="114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3" ht="30" customHeight="1">
      <c r="A7" s="115" t="s">
        <v>11</v>
      </c>
      <c r="B7" s="116"/>
      <c r="C7" s="116"/>
      <c r="D7" s="116"/>
      <c r="E7" s="116"/>
      <c r="F7" s="116"/>
      <c r="G7" s="116"/>
      <c r="H7" s="116"/>
      <c r="I7" s="117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</row>
    <row r="8" spans="1:23" ht="29.25" customHeight="1">
      <c r="A8" s="118" t="s">
        <v>12</v>
      </c>
      <c r="B8" s="116"/>
      <c r="C8" s="116"/>
      <c r="D8" s="116"/>
      <c r="E8" s="116"/>
      <c r="F8" s="116"/>
      <c r="G8" s="116"/>
      <c r="H8" s="116"/>
      <c r="I8" s="117"/>
      <c r="J8" s="134"/>
      <c r="K8" s="134"/>
      <c r="L8" s="134"/>
      <c r="M8" s="134"/>
      <c r="N8" s="135"/>
      <c r="O8" s="136"/>
      <c r="P8" s="134"/>
      <c r="Q8" s="134"/>
      <c r="R8" s="134"/>
      <c r="S8" s="134"/>
      <c r="T8" s="134"/>
      <c r="U8" s="134"/>
      <c r="V8" s="134"/>
      <c r="W8" s="134"/>
    </row>
    <row r="9" spans="1:23">
      <c r="A9" s="7" t="s">
        <v>13</v>
      </c>
      <c r="B9" s="77" t="s">
        <v>14</v>
      </c>
      <c r="C9" s="78" t="s">
        <v>15</v>
      </c>
      <c r="D9" s="79">
        <v>7760</v>
      </c>
      <c r="E9" s="80">
        <v>41000</v>
      </c>
      <c r="F9" s="81">
        <f>D9*E9</f>
        <v>318160000</v>
      </c>
      <c r="G9" s="42"/>
      <c r="H9" s="81"/>
      <c r="I9" s="8">
        <f>F9</f>
        <v>318160000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 ht="53.25" customHeight="1">
      <c r="A10" s="7" t="s">
        <v>16</v>
      </c>
      <c r="B10" s="56" t="s">
        <v>17</v>
      </c>
      <c r="C10" s="107" t="s">
        <v>18</v>
      </c>
      <c r="D10" s="108">
        <v>97</v>
      </c>
      <c r="E10" s="109">
        <v>150000</v>
      </c>
      <c r="F10" s="59">
        <f>D10*E10</f>
        <v>14550000</v>
      </c>
      <c r="G10" s="105"/>
      <c r="H10" s="59">
        <f>F10</f>
        <v>14550000</v>
      </c>
      <c r="I10" s="106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 ht="16.5">
      <c r="A11" s="7" t="s">
        <v>19</v>
      </c>
      <c r="B11" s="57" t="s">
        <v>20</v>
      </c>
      <c r="C11" s="49" t="s">
        <v>21</v>
      </c>
      <c r="D11" s="50">
        <f>0.9*97*2</f>
        <v>174.6</v>
      </c>
      <c r="E11" s="55">
        <v>450000</v>
      </c>
      <c r="F11" s="9">
        <f t="shared" ref="F11:F23" si="0">D11*E11</f>
        <v>78570000</v>
      </c>
      <c r="G11" s="42"/>
      <c r="H11" s="59">
        <f t="shared" ref="H11:H22" si="1">F11</f>
        <v>78570000</v>
      </c>
      <c r="I11" s="10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ht="16.5">
      <c r="A12" s="7" t="s">
        <v>22</v>
      </c>
      <c r="B12" s="57" t="s">
        <v>23</v>
      </c>
      <c r="C12" s="49" t="s">
        <v>24</v>
      </c>
      <c r="D12" s="50">
        <f>4*97</f>
        <v>388</v>
      </c>
      <c r="E12" s="52">
        <v>45000</v>
      </c>
      <c r="F12" s="9">
        <f>+D12*E12</f>
        <v>17460000</v>
      </c>
      <c r="G12" s="42"/>
      <c r="H12" s="9">
        <f t="shared" si="1"/>
        <v>17460000</v>
      </c>
      <c r="I12" s="10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 ht="16.5">
      <c r="A13" s="7" t="s">
        <v>25</v>
      </c>
      <c r="B13" s="57" t="s">
        <v>26</v>
      </c>
      <c r="C13" s="49" t="s">
        <v>24</v>
      </c>
      <c r="D13" s="50">
        <f>6*97</f>
        <v>582</v>
      </c>
      <c r="E13" s="52">
        <v>15743</v>
      </c>
      <c r="F13" s="9">
        <f t="shared" si="0"/>
        <v>9162426</v>
      </c>
      <c r="G13" s="42"/>
      <c r="H13" s="9">
        <f t="shared" si="1"/>
        <v>9162426</v>
      </c>
      <c r="I13" s="10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6.5">
      <c r="A14" s="7" t="s">
        <v>27</v>
      </c>
      <c r="B14" s="57" t="s">
        <v>28</v>
      </c>
      <c r="C14" s="49" t="s">
        <v>24</v>
      </c>
      <c r="D14" s="50">
        <f>4*97</f>
        <v>388</v>
      </c>
      <c r="E14" s="52">
        <v>22064</v>
      </c>
      <c r="F14" s="9">
        <f t="shared" si="0"/>
        <v>8560832</v>
      </c>
      <c r="G14" s="42"/>
      <c r="H14" s="9">
        <f t="shared" si="1"/>
        <v>8560832</v>
      </c>
      <c r="I14" s="10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</row>
    <row r="15" spans="1:23" ht="16.5">
      <c r="A15" s="7" t="s">
        <v>29</v>
      </c>
      <c r="B15" s="57" t="s">
        <v>30</v>
      </c>
      <c r="C15" s="49" t="s">
        <v>31</v>
      </c>
      <c r="D15" s="50">
        <f>2*97</f>
        <v>194</v>
      </c>
      <c r="E15" s="52">
        <v>13525</v>
      </c>
      <c r="F15" s="9">
        <f t="shared" si="0"/>
        <v>2623850</v>
      </c>
      <c r="G15" s="42"/>
      <c r="H15" s="9">
        <f t="shared" si="1"/>
        <v>2623850</v>
      </c>
      <c r="I15" s="10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3" ht="16.5">
      <c r="A16" s="7" t="s">
        <v>32</v>
      </c>
      <c r="B16" s="57" t="s">
        <v>33</v>
      </c>
      <c r="C16" s="49" t="s">
        <v>31</v>
      </c>
      <c r="D16" s="50">
        <v>194</v>
      </c>
      <c r="E16" s="52">
        <v>14321</v>
      </c>
      <c r="F16" s="9">
        <f t="shared" si="0"/>
        <v>2778274</v>
      </c>
      <c r="G16" s="42"/>
      <c r="H16" s="9">
        <f t="shared" si="1"/>
        <v>2778274</v>
      </c>
      <c r="I16" s="10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16.5">
      <c r="A17" s="7" t="s">
        <v>34</v>
      </c>
      <c r="B17" s="57" t="s">
        <v>35</v>
      </c>
      <c r="C17" s="49" t="s">
        <v>36</v>
      </c>
      <c r="D17" s="50">
        <v>388</v>
      </c>
      <c r="E17" s="52">
        <v>87098</v>
      </c>
      <c r="F17" s="9">
        <f t="shared" si="0"/>
        <v>33794024</v>
      </c>
      <c r="G17" s="42"/>
      <c r="H17" s="9">
        <f t="shared" si="1"/>
        <v>33794024</v>
      </c>
      <c r="I17" s="10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6.5">
      <c r="A18" s="7" t="s">
        <v>37</v>
      </c>
      <c r="B18" s="57" t="s">
        <v>38</v>
      </c>
      <c r="C18" s="49" t="s">
        <v>36</v>
      </c>
      <c r="D18" s="50">
        <f>10*97</f>
        <v>970</v>
      </c>
      <c r="E18" s="55">
        <v>78656</v>
      </c>
      <c r="F18" s="59">
        <f t="shared" si="0"/>
        <v>76296320</v>
      </c>
      <c r="G18" s="105"/>
      <c r="H18" s="59">
        <f t="shared" si="1"/>
        <v>76296320</v>
      </c>
      <c r="I18" s="106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  <row r="19" spans="1:23" ht="16.5">
      <c r="A19" s="7" t="s">
        <v>39</v>
      </c>
      <c r="B19" s="57" t="s">
        <v>40</v>
      </c>
      <c r="C19" s="49" t="s">
        <v>36</v>
      </c>
      <c r="D19" s="50">
        <f>14*97</f>
        <v>1358</v>
      </c>
      <c r="E19" s="55">
        <v>56169</v>
      </c>
      <c r="F19" s="59">
        <f t="shared" si="0"/>
        <v>76277502</v>
      </c>
      <c r="G19" s="105"/>
      <c r="H19" s="59">
        <f t="shared" si="1"/>
        <v>76277502</v>
      </c>
      <c r="I19" s="106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ht="32.25" customHeight="1">
      <c r="A20" s="7" t="s">
        <v>41</v>
      </c>
      <c r="B20" s="57" t="s">
        <v>42</v>
      </c>
      <c r="C20" s="49" t="s">
        <v>43</v>
      </c>
      <c r="D20" s="50">
        <v>194</v>
      </c>
      <c r="E20" s="55">
        <v>100000</v>
      </c>
      <c r="F20" s="59">
        <f t="shared" si="0"/>
        <v>19400000</v>
      </c>
      <c r="G20" s="105"/>
      <c r="H20" s="59">
        <f t="shared" si="1"/>
        <v>19400000</v>
      </c>
      <c r="I20" s="106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3" ht="15.75">
      <c r="A21" s="45" t="s">
        <v>44</v>
      </c>
      <c r="B21" s="58" t="s">
        <v>45</v>
      </c>
      <c r="C21" s="103" t="s">
        <v>46</v>
      </c>
      <c r="D21" s="104">
        <v>97</v>
      </c>
      <c r="E21" s="55">
        <v>50000</v>
      </c>
      <c r="F21" s="59">
        <f t="shared" si="0"/>
        <v>4850000</v>
      </c>
      <c r="G21" s="105"/>
      <c r="H21" s="59">
        <f t="shared" si="1"/>
        <v>4850000</v>
      </c>
      <c r="I21" s="106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</row>
    <row r="22" spans="1:23" ht="39" customHeight="1">
      <c r="A22" s="45" t="s">
        <v>47</v>
      </c>
      <c r="B22" s="58" t="s">
        <v>48</v>
      </c>
      <c r="C22" s="103" t="s">
        <v>49</v>
      </c>
      <c r="D22" s="104">
        <f>97*2</f>
        <v>194</v>
      </c>
      <c r="E22" s="55">
        <v>281500</v>
      </c>
      <c r="F22" s="59">
        <f t="shared" si="0"/>
        <v>54611000</v>
      </c>
      <c r="G22" s="105"/>
      <c r="H22" s="59">
        <f t="shared" si="1"/>
        <v>54611000</v>
      </c>
      <c r="I22" s="106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</row>
    <row r="23" spans="1:23" ht="37.5" customHeight="1">
      <c r="A23" s="45" t="s">
        <v>50</v>
      </c>
      <c r="B23" s="57" t="s">
        <v>51</v>
      </c>
      <c r="C23" s="48" t="s">
        <v>43</v>
      </c>
      <c r="D23" s="51">
        <f>15*97</f>
        <v>1455</v>
      </c>
      <c r="E23" s="52">
        <v>10000</v>
      </c>
      <c r="F23" s="9">
        <f t="shared" si="0"/>
        <v>14550000</v>
      </c>
      <c r="G23" s="42"/>
      <c r="H23" s="9"/>
      <c r="I23" s="10">
        <f>F23</f>
        <v>14550000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5.75" customHeight="1">
      <c r="A24" s="138" t="s">
        <v>52</v>
      </c>
      <c r="B24" s="134"/>
      <c r="C24" s="134"/>
      <c r="D24" s="134"/>
      <c r="E24" s="114"/>
      <c r="F24" s="11">
        <f>SUM(F9:F23)</f>
        <v>731644228</v>
      </c>
      <c r="G24" s="43"/>
      <c r="H24" s="11">
        <f>SUM(H9:H23)</f>
        <v>398934228</v>
      </c>
      <c r="I24" s="12">
        <f>SUM(I9:I23)</f>
        <v>332710000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</row>
    <row r="25" spans="1:23" ht="23.25" customHeight="1">
      <c r="A25" s="137" t="s">
        <v>53</v>
      </c>
      <c r="B25" s="116"/>
      <c r="C25" s="116"/>
      <c r="D25" s="116"/>
      <c r="E25" s="116"/>
      <c r="F25" s="116"/>
      <c r="G25" s="116"/>
      <c r="H25" s="116"/>
      <c r="I25" s="117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</row>
    <row r="26" spans="1:23" ht="63" customHeight="1">
      <c r="A26" s="118" t="s">
        <v>54</v>
      </c>
      <c r="B26" s="116"/>
      <c r="C26" s="116"/>
      <c r="D26" s="116"/>
      <c r="E26" s="116"/>
      <c r="F26" s="116"/>
      <c r="G26" s="116"/>
      <c r="H26" s="116"/>
      <c r="I26" s="117"/>
      <c r="J26" s="53"/>
      <c r="K26" s="53"/>
      <c r="L26" s="53"/>
      <c r="M26" s="53"/>
      <c r="N26" s="54"/>
      <c r="O26" s="136"/>
      <c r="P26" s="134"/>
      <c r="Q26" s="134"/>
      <c r="R26" s="134"/>
      <c r="S26" s="134"/>
      <c r="T26" s="134"/>
      <c r="U26" s="134"/>
      <c r="V26" s="134"/>
      <c r="W26" s="134"/>
    </row>
    <row r="27" spans="1:23" ht="15.75" customHeight="1">
      <c r="A27" s="13" t="s">
        <v>13</v>
      </c>
      <c r="B27" s="82" t="s">
        <v>55</v>
      </c>
      <c r="C27" s="83" t="s">
        <v>56</v>
      </c>
      <c r="D27" s="84">
        <v>12</v>
      </c>
      <c r="E27" s="85">
        <v>3200000</v>
      </c>
      <c r="F27" s="86">
        <f t="shared" ref="F27:F35" si="2">+D27*E27</f>
        <v>38400000</v>
      </c>
      <c r="G27" s="87"/>
      <c r="H27" s="110">
        <f t="shared" ref="H27:H35" si="3">+F27</f>
        <v>38400000</v>
      </c>
      <c r="I27" s="1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</row>
    <row r="28" spans="1:23" ht="15.75" customHeight="1">
      <c r="A28" s="15" t="s">
        <v>57</v>
      </c>
      <c r="B28" s="88" t="s">
        <v>58</v>
      </c>
      <c r="C28" s="89" t="s">
        <v>59</v>
      </c>
      <c r="D28" s="90">
        <v>12</v>
      </c>
      <c r="E28" s="91">
        <v>2200000</v>
      </c>
      <c r="F28" s="18">
        <f t="shared" si="2"/>
        <v>26400000</v>
      </c>
      <c r="G28" s="87"/>
      <c r="H28" s="111">
        <f t="shared" si="3"/>
        <v>26400000</v>
      </c>
      <c r="I28" s="19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3" ht="15.75" customHeight="1">
      <c r="A29" s="46" t="s">
        <v>19</v>
      </c>
      <c r="B29" s="88" t="s">
        <v>60</v>
      </c>
      <c r="C29" s="89" t="s">
        <v>59</v>
      </c>
      <c r="D29" s="90">
        <f t="shared" ref="D29:E29" si="4">+D28</f>
        <v>12</v>
      </c>
      <c r="E29" s="91">
        <f t="shared" si="4"/>
        <v>2200000</v>
      </c>
      <c r="F29" s="18">
        <f t="shared" si="2"/>
        <v>26400000</v>
      </c>
      <c r="G29" s="20"/>
      <c r="H29" s="112">
        <f t="shared" si="3"/>
        <v>26400000</v>
      </c>
      <c r="I29" s="21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</row>
    <row r="30" spans="1:23" ht="31.5" customHeight="1">
      <c r="A30" s="46" t="s">
        <v>22</v>
      </c>
      <c r="B30" s="88" t="s">
        <v>61</v>
      </c>
      <c r="C30" s="89" t="s">
        <v>18</v>
      </c>
      <c r="D30" s="90">
        <v>97</v>
      </c>
      <c r="E30" s="91">
        <f>1000000/97</f>
        <v>10309.278350515464</v>
      </c>
      <c r="F30" s="18">
        <f t="shared" si="2"/>
        <v>1000000</v>
      </c>
      <c r="G30" s="43"/>
      <c r="H30" s="112">
        <f t="shared" si="3"/>
        <v>1000000</v>
      </c>
      <c r="I30" s="21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pans="1:23" ht="15.75" customHeight="1">
      <c r="A31" s="46" t="s">
        <v>62</v>
      </c>
      <c r="B31" s="88" t="s">
        <v>63</v>
      </c>
      <c r="C31" s="89" t="s">
        <v>18</v>
      </c>
      <c r="D31" s="90">
        <v>97</v>
      </c>
      <c r="E31" s="91">
        <v>1500000</v>
      </c>
      <c r="F31" s="18">
        <f t="shared" si="2"/>
        <v>145500000</v>
      </c>
      <c r="G31" s="43"/>
      <c r="H31" s="112">
        <f t="shared" si="3"/>
        <v>145500000</v>
      </c>
      <c r="I31" s="21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pans="1:23" ht="15.75" customHeight="1">
      <c r="A32" s="46" t="s">
        <v>27</v>
      </c>
      <c r="B32" s="88" t="s">
        <v>64</v>
      </c>
      <c r="C32" s="89" t="s">
        <v>18</v>
      </c>
      <c r="D32" s="90">
        <v>97</v>
      </c>
      <c r="E32" s="91">
        <v>910000</v>
      </c>
      <c r="F32" s="18">
        <f t="shared" si="2"/>
        <v>88270000</v>
      </c>
      <c r="G32" s="43"/>
      <c r="H32" s="112">
        <f t="shared" si="3"/>
        <v>88270000</v>
      </c>
      <c r="I32" s="21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pans="1:23" ht="30" hidden="1" customHeight="1">
      <c r="A33" s="15" t="s">
        <v>65</v>
      </c>
      <c r="B33" s="60"/>
      <c r="C33" s="89" t="s">
        <v>18</v>
      </c>
      <c r="D33" s="90">
        <v>97</v>
      </c>
      <c r="E33" s="22"/>
      <c r="F33" s="18">
        <f t="shared" si="2"/>
        <v>0</v>
      </c>
      <c r="G33" s="43"/>
      <c r="H33" s="112">
        <f t="shared" si="3"/>
        <v>0</v>
      </c>
      <c r="I33" s="21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pans="1:23" ht="15.75" customHeight="1">
      <c r="A34" s="46" t="s">
        <v>29</v>
      </c>
      <c r="B34" s="88" t="s">
        <v>66</v>
      </c>
      <c r="C34" s="89" t="s">
        <v>18</v>
      </c>
      <c r="D34" s="90">
        <v>97</v>
      </c>
      <c r="E34" s="91">
        <v>1350000</v>
      </c>
      <c r="F34" s="18">
        <f t="shared" si="2"/>
        <v>130950000</v>
      </c>
      <c r="G34" s="43"/>
      <c r="H34" s="112">
        <f t="shared" si="3"/>
        <v>130950000</v>
      </c>
      <c r="I34" s="21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pans="1:23" ht="15.75" customHeight="1">
      <c r="A35" s="46" t="s">
        <v>32</v>
      </c>
      <c r="B35" s="88" t="s">
        <v>67</v>
      </c>
      <c r="C35" s="89" t="s">
        <v>18</v>
      </c>
      <c r="D35" s="90">
        <v>97</v>
      </c>
      <c r="E35" s="91">
        <v>420000</v>
      </c>
      <c r="F35" s="18">
        <f t="shared" si="2"/>
        <v>40740000</v>
      </c>
      <c r="G35" s="43"/>
      <c r="H35" s="112">
        <f t="shared" si="3"/>
        <v>40740000</v>
      </c>
      <c r="I35" s="21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pans="1:23" ht="24.75" customHeight="1">
      <c r="A36" s="138" t="s">
        <v>68</v>
      </c>
      <c r="B36" s="141"/>
      <c r="C36" s="141"/>
      <c r="D36" s="141"/>
      <c r="E36" s="114"/>
      <c r="F36" s="11">
        <f>SUM(F27:F35)</f>
        <v>497660000</v>
      </c>
      <c r="G36" s="43"/>
      <c r="H36" s="11">
        <f>SUM(H27:H35)</f>
        <v>497660000</v>
      </c>
      <c r="I36" s="12">
        <f>SUM(I27:I29)</f>
        <v>0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ht="24.75" customHeight="1">
      <c r="A37" s="137" t="s">
        <v>69</v>
      </c>
      <c r="B37" s="116"/>
      <c r="C37" s="116"/>
      <c r="D37" s="116"/>
      <c r="E37" s="116"/>
      <c r="F37" s="116"/>
      <c r="G37" s="116"/>
      <c r="H37" s="116"/>
      <c r="I37" s="11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pans="1:23" ht="39" customHeight="1">
      <c r="A38" s="118" t="s">
        <v>70</v>
      </c>
      <c r="B38" s="116"/>
      <c r="C38" s="116"/>
      <c r="D38" s="116"/>
      <c r="E38" s="116"/>
      <c r="F38" s="116"/>
      <c r="G38" s="116"/>
      <c r="H38" s="116"/>
      <c r="I38" s="117"/>
      <c r="J38" s="53"/>
      <c r="K38" s="53"/>
      <c r="L38" s="53"/>
      <c r="M38" s="53"/>
      <c r="N38" s="54"/>
      <c r="O38" s="136"/>
      <c r="P38" s="134"/>
      <c r="Q38" s="134"/>
      <c r="R38" s="134"/>
      <c r="S38" s="134"/>
      <c r="T38" s="134"/>
      <c r="U38" s="134"/>
      <c r="V38" s="134"/>
      <c r="W38" s="134"/>
    </row>
    <row r="39" spans="1:23" ht="15.75" customHeight="1">
      <c r="A39" s="46" t="s">
        <v>13</v>
      </c>
      <c r="B39" s="88" t="s">
        <v>71</v>
      </c>
      <c r="C39" s="89" t="s">
        <v>56</v>
      </c>
      <c r="D39" s="90">
        <v>6</v>
      </c>
      <c r="E39" s="91">
        <v>2500000</v>
      </c>
      <c r="F39" s="16">
        <f t="shared" ref="F39" si="5">+D39*E39</f>
        <v>15000000</v>
      </c>
      <c r="G39" s="43"/>
      <c r="H39" s="112">
        <f t="shared" ref="H39:H40" si="6">+F39</f>
        <v>15000000</v>
      </c>
      <c r="I39" s="17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3" ht="15.75" customHeight="1">
      <c r="A40" s="139" t="s">
        <v>72</v>
      </c>
      <c r="B40" s="116"/>
      <c r="C40" s="116"/>
      <c r="D40" s="116"/>
      <c r="E40" s="116"/>
      <c r="F40" s="92">
        <f>F39</f>
        <v>15000000</v>
      </c>
      <c r="G40" s="92"/>
      <c r="H40" s="93">
        <f t="shared" si="6"/>
        <v>15000000</v>
      </c>
      <c r="I40" s="47">
        <f>SUM(I30:I33)</f>
        <v>0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ht="14.25" customHeight="1">
      <c r="A41" s="140"/>
      <c r="B41" s="134"/>
      <c r="C41" s="94"/>
      <c r="D41" s="95"/>
      <c r="E41" s="96"/>
      <c r="F41" s="97"/>
      <c r="G41" s="98"/>
      <c r="H41" s="97"/>
      <c r="I41" s="99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ht="15.75" customHeight="1">
      <c r="A42" s="139" t="s">
        <v>73</v>
      </c>
      <c r="B42" s="116"/>
      <c r="C42" s="116"/>
      <c r="D42" s="116"/>
      <c r="E42" s="129"/>
      <c r="F42" s="24">
        <f>+F24+F36+F40</f>
        <v>1244304228</v>
      </c>
      <c r="G42" s="100"/>
      <c r="H42" s="24">
        <f>+H24+H36+H40</f>
        <v>911594228</v>
      </c>
      <c r="I42" s="25">
        <f>+I24+I36+I40</f>
        <v>332710000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ht="15.75" hidden="1" customHeight="1">
      <c r="A43" s="133"/>
      <c r="B43" s="129"/>
      <c r="C43" s="23"/>
      <c r="D43" s="26"/>
      <c r="E43" s="27"/>
      <c r="F43" s="28"/>
      <c r="G43" s="68"/>
      <c r="H43" s="28"/>
      <c r="I43" s="29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ht="15.75" hidden="1" customHeight="1">
      <c r="A44" s="133"/>
      <c r="B44" s="129"/>
      <c r="C44" s="23"/>
      <c r="D44" s="26"/>
      <c r="E44" s="27"/>
      <c r="F44" s="30"/>
      <c r="G44" s="68"/>
      <c r="H44" s="31" t="s">
        <v>74</v>
      </c>
      <c r="I44" s="32" t="s">
        <v>74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ht="15.75" hidden="1" customHeight="1">
      <c r="A45" s="64"/>
      <c r="B45" s="65"/>
      <c r="C45" s="66"/>
      <c r="D45" s="65"/>
      <c r="E45" s="67"/>
      <c r="F45" s="28">
        <v>100</v>
      </c>
      <c r="G45" s="26"/>
      <c r="H45" s="33">
        <f>+F45*H42/F42</f>
        <v>73.261362252640353</v>
      </c>
      <c r="I45" s="34">
        <f>+F45*I42/F42</f>
        <v>26.738637747359643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ht="15.75" hidden="1" customHeight="1">
      <c r="A46" s="64"/>
      <c r="B46" s="65"/>
      <c r="C46" s="66"/>
      <c r="D46" s="65"/>
      <c r="E46" s="67"/>
      <c r="F46" s="97"/>
      <c r="G46" s="65"/>
      <c r="H46" s="97"/>
      <c r="I46" s="101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 ht="15.75" hidden="1" customHeight="1">
      <c r="A47" s="64"/>
      <c r="B47" s="65"/>
      <c r="C47" s="66"/>
      <c r="D47" s="65"/>
      <c r="E47" s="67"/>
      <c r="F47" s="97"/>
      <c r="G47" s="65"/>
      <c r="H47" s="97">
        <f>H42/504</f>
        <v>1808718.7063492064</v>
      </c>
      <c r="I47" s="101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 ht="29.25" customHeight="1">
      <c r="A48" s="64"/>
      <c r="B48" s="65"/>
      <c r="C48" s="66"/>
      <c r="D48" s="65"/>
      <c r="E48" s="67"/>
      <c r="F48" s="97"/>
      <c r="G48" s="65"/>
      <c r="H48" s="97"/>
      <c r="I48" s="101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ht="15.75" customHeight="1" thickBot="1">
      <c r="A49" s="35"/>
      <c r="B49" s="36"/>
      <c r="C49" s="37"/>
      <c r="D49" s="36"/>
      <c r="E49" s="38"/>
      <c r="F49" s="39"/>
      <c r="G49" s="36"/>
      <c r="H49" s="36"/>
      <c r="I49" s="40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ht="15.75" customHeight="1">
      <c r="A50" s="65"/>
      <c r="B50" s="65"/>
      <c r="C50" s="66"/>
      <c r="D50" s="65"/>
      <c r="E50" s="67"/>
      <c r="F50" s="68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ht="15.75" customHeight="1">
      <c r="A51" s="61" t="s">
        <v>75</v>
      </c>
      <c r="B51" s="65"/>
      <c r="C51" s="66"/>
      <c r="D51" s="65"/>
      <c r="E51" s="67"/>
      <c r="F51" s="68" t="s">
        <v>76</v>
      </c>
      <c r="G51" s="65"/>
      <c r="H51" s="102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ht="15.75" customHeight="1">
      <c r="A52" s="62" t="s">
        <v>77</v>
      </c>
      <c r="B52" s="65"/>
      <c r="C52" s="66"/>
      <c r="D52" s="65"/>
      <c r="E52" s="67"/>
      <c r="F52" s="68"/>
      <c r="G52" s="65"/>
      <c r="H52" s="68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ht="15.75" customHeight="1">
      <c r="A53" s="61" t="s">
        <v>78</v>
      </c>
      <c r="B53" s="65"/>
      <c r="C53" s="66"/>
      <c r="D53" s="65"/>
      <c r="E53" s="67"/>
      <c r="F53" s="68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ht="15.75" customHeight="1">
      <c r="A54" s="65"/>
      <c r="B54" s="65"/>
      <c r="C54" s="66"/>
      <c r="D54" s="65"/>
      <c r="E54" s="67"/>
      <c r="F54" s="68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ht="15.75" customHeight="1">
      <c r="A55" s="65"/>
      <c r="B55" s="65"/>
      <c r="C55" s="66"/>
      <c r="D55" s="65"/>
      <c r="E55" s="67"/>
      <c r="F55" s="68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ht="15.75" customHeight="1">
      <c r="A56" s="65"/>
      <c r="B56" s="65"/>
      <c r="C56" s="66"/>
      <c r="D56" s="65"/>
      <c r="E56" s="67"/>
      <c r="F56" s="68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ht="15.75" customHeight="1">
      <c r="A57" s="65"/>
      <c r="B57" s="65"/>
      <c r="C57" s="66"/>
      <c r="D57" s="65"/>
      <c r="E57" s="67"/>
      <c r="F57" s="68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ht="15.75" customHeight="1">
      <c r="A58" s="65"/>
      <c r="B58" s="65"/>
      <c r="C58" s="66"/>
      <c r="D58" s="65"/>
      <c r="E58" s="67"/>
      <c r="F58" s="68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ht="15.75" customHeight="1">
      <c r="A59" s="65"/>
      <c r="B59" s="65"/>
      <c r="C59" s="66"/>
      <c r="D59" s="65"/>
      <c r="E59" s="67"/>
      <c r="F59" s="68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ht="15.75" customHeight="1">
      <c r="A60" s="65"/>
      <c r="B60" s="65"/>
      <c r="C60" s="66"/>
      <c r="D60" s="65"/>
      <c r="E60" s="67"/>
      <c r="F60" s="68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ht="15.75" customHeight="1">
      <c r="A61" s="65"/>
      <c r="B61" s="65"/>
      <c r="C61" s="66"/>
      <c r="D61" s="65"/>
      <c r="E61" s="67"/>
      <c r="F61" s="68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ht="15.75" customHeight="1">
      <c r="A62" s="65"/>
      <c r="B62" s="65"/>
      <c r="C62" s="66"/>
      <c r="D62" s="65"/>
      <c r="E62" s="67"/>
      <c r="F62" s="68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ht="15.75" customHeight="1">
      <c r="A63" s="65"/>
      <c r="B63" s="65"/>
      <c r="C63" s="66"/>
      <c r="D63" s="65"/>
      <c r="E63" s="67"/>
      <c r="F63" s="68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ht="15.75" customHeight="1">
      <c r="A64" s="65"/>
      <c r="B64" s="65"/>
      <c r="C64" s="66"/>
      <c r="D64" s="65"/>
      <c r="E64" s="67"/>
      <c r="F64" s="68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ht="15.75" customHeight="1">
      <c r="A65" s="65"/>
      <c r="B65" s="65"/>
      <c r="C65" s="66"/>
      <c r="D65" s="65"/>
      <c r="E65" s="67"/>
      <c r="F65" s="68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ht="15.75" customHeight="1">
      <c r="A66" s="65"/>
      <c r="B66" s="65"/>
      <c r="C66" s="66"/>
      <c r="D66" s="65"/>
      <c r="E66" s="67"/>
      <c r="F66" s="68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ht="15.75" customHeight="1">
      <c r="A67" s="65"/>
      <c r="B67" s="65"/>
      <c r="C67" s="66"/>
      <c r="D67" s="65"/>
      <c r="E67" s="67"/>
      <c r="F67" s="68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ht="15.75" customHeight="1">
      <c r="A68" s="65"/>
      <c r="B68" s="65"/>
      <c r="C68" s="66"/>
      <c r="D68" s="65"/>
      <c r="E68" s="67"/>
      <c r="F68" s="68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ht="15.75" customHeight="1">
      <c r="A69" s="65"/>
      <c r="B69" s="65"/>
      <c r="C69" s="66"/>
      <c r="D69" s="65"/>
      <c r="E69" s="67"/>
      <c r="F69" s="68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ht="15.75" customHeight="1">
      <c r="A70" s="65"/>
      <c r="B70" s="65"/>
      <c r="C70" s="66"/>
      <c r="D70" s="65"/>
      <c r="E70" s="67"/>
      <c r="F70" s="68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ht="15.75" customHeight="1">
      <c r="A71" s="65"/>
      <c r="B71" s="65"/>
      <c r="C71" s="66"/>
      <c r="D71" s="65"/>
      <c r="E71" s="67"/>
      <c r="F71" s="68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ht="15.75" customHeight="1">
      <c r="A72" s="65"/>
      <c r="B72" s="65"/>
      <c r="C72" s="66"/>
      <c r="D72" s="65"/>
      <c r="E72" s="67"/>
      <c r="F72" s="68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ht="15.75" customHeight="1">
      <c r="A73" s="65"/>
      <c r="B73" s="65"/>
      <c r="C73" s="66"/>
      <c r="D73" s="65"/>
      <c r="E73" s="67"/>
      <c r="F73" s="68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ht="15.75" customHeight="1">
      <c r="A74" s="65"/>
      <c r="B74" s="65"/>
      <c r="C74" s="66"/>
      <c r="D74" s="65"/>
      <c r="E74" s="67"/>
      <c r="F74" s="68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ht="15.75" customHeight="1">
      <c r="A75" s="65"/>
      <c r="B75" s="65"/>
      <c r="C75" s="66"/>
      <c r="D75" s="65"/>
      <c r="E75" s="67"/>
      <c r="F75" s="68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ht="15.75" customHeight="1">
      <c r="A76" s="65"/>
      <c r="B76" s="65"/>
      <c r="C76" s="66"/>
      <c r="D76" s="65"/>
      <c r="E76" s="67"/>
      <c r="F76" s="68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ht="15.75" customHeight="1">
      <c r="A77" s="65"/>
      <c r="B77" s="65"/>
      <c r="C77" s="66"/>
      <c r="D77" s="65"/>
      <c r="E77" s="67"/>
      <c r="F77" s="68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ht="15.75" customHeight="1">
      <c r="A78" s="65"/>
      <c r="B78" s="65"/>
      <c r="C78" s="66"/>
      <c r="D78" s="65"/>
      <c r="E78" s="67"/>
      <c r="F78" s="68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ht="15.75" customHeight="1">
      <c r="A79" s="65"/>
      <c r="B79" s="65"/>
      <c r="C79" s="66"/>
      <c r="D79" s="65"/>
      <c r="E79" s="67"/>
      <c r="F79" s="68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ht="15.75" customHeight="1">
      <c r="A80" s="65"/>
      <c r="B80" s="65"/>
      <c r="C80" s="66"/>
      <c r="D80" s="65"/>
      <c r="E80" s="67"/>
      <c r="F80" s="68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ht="15.75" customHeight="1">
      <c r="A81" s="65"/>
      <c r="B81" s="65"/>
      <c r="C81" s="66"/>
      <c r="D81" s="65"/>
      <c r="E81" s="67"/>
      <c r="F81" s="68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ht="15.75" customHeight="1">
      <c r="A82" s="65"/>
      <c r="B82" s="65"/>
      <c r="C82" s="66"/>
      <c r="D82" s="65"/>
      <c r="E82" s="67"/>
      <c r="F82" s="68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ht="15.75" customHeight="1">
      <c r="A83" s="65"/>
      <c r="B83" s="65"/>
      <c r="C83" s="66"/>
      <c r="D83" s="65"/>
      <c r="E83" s="67"/>
      <c r="F83" s="68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ht="15.75" customHeight="1">
      <c r="A84" s="65"/>
      <c r="B84" s="65"/>
      <c r="C84" s="66"/>
      <c r="D84" s="65"/>
      <c r="E84" s="67"/>
      <c r="F84" s="68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ht="15.75" customHeight="1">
      <c r="A85" s="65"/>
      <c r="B85" s="65"/>
      <c r="C85" s="66"/>
      <c r="D85" s="65"/>
      <c r="E85" s="67"/>
      <c r="F85" s="68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ht="15.75" customHeight="1">
      <c r="A86" s="65"/>
      <c r="B86" s="65"/>
      <c r="C86" s="66"/>
      <c r="D86" s="65"/>
      <c r="E86" s="67"/>
      <c r="F86" s="68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ht="15.75" customHeight="1">
      <c r="A87" s="65"/>
      <c r="B87" s="65"/>
      <c r="C87" s="66"/>
      <c r="D87" s="65"/>
      <c r="E87" s="67"/>
      <c r="F87" s="68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ht="15.75" customHeight="1">
      <c r="A88" s="65"/>
      <c r="B88" s="65"/>
      <c r="C88" s="66"/>
      <c r="D88" s="65"/>
      <c r="E88" s="67"/>
      <c r="F88" s="68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</sheetData>
  <mergeCells count="24">
    <mergeCell ref="A43:B43"/>
    <mergeCell ref="A44:B44"/>
    <mergeCell ref="A38:I38"/>
    <mergeCell ref="J8:N8"/>
    <mergeCell ref="O8:W8"/>
    <mergeCell ref="A25:I25"/>
    <mergeCell ref="A26:I26"/>
    <mergeCell ref="O26:W26"/>
    <mergeCell ref="A24:E24"/>
    <mergeCell ref="O38:W38"/>
    <mergeCell ref="A40:E40"/>
    <mergeCell ref="A41:B41"/>
    <mergeCell ref="A42:E42"/>
    <mergeCell ref="A36:E36"/>
    <mergeCell ref="A37:I37"/>
    <mergeCell ref="A6:B6"/>
    <mergeCell ref="A7:I7"/>
    <mergeCell ref="A8:I8"/>
    <mergeCell ref="A1:B2"/>
    <mergeCell ref="C1:H1"/>
    <mergeCell ref="I1:I2"/>
    <mergeCell ref="C2:H2"/>
    <mergeCell ref="A4:B4"/>
    <mergeCell ref="C4:I4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E10:E23 D10 D21:D23" xr:uid="{CDFACA2C-D663-445F-A1B7-C067F2A6A50F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Subdireccion Desarrollo Economico</cp:lastModifiedBy>
  <cp:revision/>
  <dcterms:created xsi:type="dcterms:W3CDTF">2020-09-02T19:51:25Z</dcterms:created>
  <dcterms:modified xsi:type="dcterms:W3CDTF">2021-09-07T21:57:49Z</dcterms:modified>
  <cp:category/>
  <cp:contentStatus/>
</cp:coreProperties>
</file>