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4"/>
  <workbookPr/>
  <mc:AlternateContent xmlns:mc="http://schemas.openxmlformats.org/markup-compatibility/2006">
    <mc:Choice Requires="x15">
      <x15ac:absPath xmlns:x15ac="http://schemas.microsoft.com/office/spreadsheetml/2010/11/ac" url="C:\Users\user\Desktop\fichas proyectos FCP\CAT_El Tarra\"/>
    </mc:Choice>
  </mc:AlternateContent>
  <xr:revisionPtr revIDLastSave="4" documentId="13_ncr:1_{95DECD06-B466-44AF-BFB5-8C6481C34FE7}" xr6:coauthVersionLast="47" xr6:coauthVersionMax="47" xr10:uidLastSave="{32A0DCE0-9E48-4A85-BFD5-DCE5ED1E4269}"/>
  <bookViews>
    <workbookView xWindow="4875" yWindow="4875" windowWidth="2400" windowHeight="585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F32" i="1" s="1"/>
  <c r="H32" i="1" s="1"/>
  <c r="F54" i="1"/>
  <c r="H54" i="1" s="1"/>
  <c r="D56" i="1"/>
  <c r="F56" i="1" s="1"/>
  <c r="H56" i="1" s="1"/>
  <c r="F51" i="1"/>
  <c r="H51" i="1" s="1"/>
  <c r="F52" i="1"/>
  <c r="H52" i="1" s="1"/>
  <c r="F53" i="1"/>
  <c r="H53" i="1" s="1"/>
  <c r="D50" i="1"/>
  <c r="F50" i="1" s="1"/>
  <c r="H50" i="1" s="1"/>
  <c r="D49" i="1"/>
  <c r="F49" i="1" s="1"/>
  <c r="H49" i="1" s="1"/>
  <c r="D48" i="1"/>
  <c r="F48" i="1" s="1"/>
  <c r="H48" i="1" s="1"/>
  <c r="D47" i="1"/>
  <c r="F47" i="1" s="1"/>
  <c r="H47" i="1" s="1"/>
  <c r="D46" i="1"/>
  <c r="F46" i="1" s="1"/>
  <c r="H46" i="1" s="1"/>
  <c r="D45" i="1"/>
  <c r="F45" i="1" s="1"/>
  <c r="H45" i="1" s="1"/>
  <c r="D44" i="1"/>
  <c r="F44" i="1" s="1"/>
  <c r="H44" i="1" s="1"/>
  <c r="D43" i="1"/>
  <c r="F43" i="1" s="1"/>
  <c r="H43" i="1" s="1"/>
  <c r="D42" i="1"/>
  <c r="F42" i="1" s="1"/>
  <c r="H42" i="1" s="1"/>
  <c r="D41" i="1"/>
  <c r="F41" i="1" s="1"/>
  <c r="H41" i="1" s="1"/>
  <c r="D40" i="1"/>
  <c r="F40" i="1" s="1"/>
  <c r="H40" i="1" s="1"/>
  <c r="D39" i="1"/>
  <c r="F39" i="1" s="1"/>
  <c r="H39" i="1" s="1"/>
  <c r="D38" i="1"/>
  <c r="F38" i="1" s="1"/>
  <c r="H38" i="1" s="1"/>
  <c r="D37" i="1"/>
  <c r="F37" i="1" s="1"/>
  <c r="H37" i="1" s="1"/>
  <c r="D36" i="1"/>
  <c r="F36" i="1" s="1"/>
  <c r="H36" i="1" s="1"/>
  <c r="D35" i="1"/>
  <c r="F35" i="1" s="1"/>
  <c r="H35" i="1" s="1"/>
  <c r="D23" i="1"/>
  <c r="D22" i="1"/>
  <c r="D19" i="1"/>
  <c r="D18" i="1"/>
  <c r="F33" i="1"/>
  <c r="H33" i="1" s="1"/>
  <c r="D31" i="1"/>
  <c r="F31" i="1" s="1"/>
  <c r="H31" i="1" s="1"/>
  <c r="D30" i="1"/>
  <c r="F30" i="1" s="1"/>
  <c r="H30" i="1" s="1"/>
  <c r="D29" i="1"/>
  <c r="D28" i="1"/>
  <c r="D27" i="1"/>
  <c r="D26" i="1"/>
  <c r="F11" i="1"/>
  <c r="H11" i="1" s="1"/>
  <c r="F13" i="1"/>
  <c r="H13" i="1" s="1"/>
  <c r="F9" i="1"/>
  <c r="H9" i="1" s="1"/>
  <c r="I14" i="1"/>
  <c r="D12" i="1"/>
  <c r="F12" i="1" s="1"/>
  <c r="H12" i="1" s="1"/>
  <c r="D10" i="1"/>
  <c r="F10" i="1" s="1"/>
  <c r="H10" i="1" s="1"/>
  <c r="H14" i="1" l="1"/>
  <c r="F14" i="1"/>
  <c r="I62" i="1" l="1"/>
  <c r="F61" i="1"/>
  <c r="H61" i="1" s="1"/>
  <c r="F60" i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F57" i="1" l="1"/>
  <c r="H57" i="1"/>
  <c r="I17" i="1"/>
  <c r="I57" i="1" s="1"/>
  <c r="H60" i="1"/>
  <c r="I64" i="1" l="1"/>
  <c r="H62" i="1"/>
  <c r="H64" i="1" s="1"/>
  <c r="F62" i="1"/>
  <c r="F64" i="1" s="1"/>
</calcChain>
</file>

<file path=xl/sharedStrings.xml><?xml version="1.0" encoding="utf-8"?>
<sst xmlns="http://schemas.openxmlformats.org/spreadsheetml/2006/main" count="162" uniqueCount="108">
  <si>
    <t>PRESUPUESTO DEL PROYECTO</t>
  </si>
  <si>
    <t>AGENCIA DE RENOVACION DEL TERRITORIO - ART</t>
  </si>
  <si>
    <t>NOMBRE DEL PROYECTO</t>
  </si>
  <si>
    <t>Mejoramiento de la productividad de la ganadería bovina en predios de pequeños y medianos productores en el municipio de El Tarra, Norte de Santander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</si>
  <si>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</si>
  <si>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</si>
  <si>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</si>
  <si>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</si>
  <si>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</si>
  <si>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</si>
  <si>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</si>
  <si>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COMPONENTE 1. Desarrollar capacidad técnica, para el manejo sostenible y productivo del sistema ganadero.</t>
  </si>
  <si>
    <t>Actividad 1.1. Realización de acompañamiento técnico, ambiental, socioempresarial y organizacional
Actividad 1.2. Realización de escuelas de campo de tipo interdisciplinario (incluye componente técnico, ambiental y socio empresarial)</t>
  </si>
  <si>
    <t>a</t>
  </si>
  <si>
    <t>Coordinador</t>
  </si>
  <si>
    <t>Mes Profesional</t>
  </si>
  <si>
    <t>b</t>
  </si>
  <si>
    <t>Profesional Socioempresarial</t>
  </si>
  <si>
    <t xml:space="preserve">c </t>
  </si>
  <si>
    <t>Técnico 1 de 2</t>
  </si>
  <si>
    <t>Mes Técnico</t>
  </si>
  <si>
    <t>d</t>
  </si>
  <si>
    <t>Técnico 2 de 2</t>
  </si>
  <si>
    <t>e</t>
  </si>
  <si>
    <t>6 Talleres (ECA) por persona</t>
  </si>
  <si>
    <t>Persona capacitada</t>
  </si>
  <si>
    <t>SUBTOTAL COMPONENTE 1</t>
  </si>
  <si>
    <t>COMPONENTE 2.  Implementar un esquema de producción ganadera ambientalmente sostenible (sistema silvopastoril)</t>
  </si>
  <si>
    <t>Actividad 2.1. Entrega de semillas, material vegetal, e insumos para establecimiento de praderas y arreglos silvopastoriles</t>
  </si>
  <si>
    <t>Mano de obra</t>
  </si>
  <si>
    <t>Jornales</t>
  </si>
  <si>
    <t>Analisis de suelo</t>
  </si>
  <si>
    <t>Unidad</t>
  </si>
  <si>
    <t>c</t>
  </si>
  <si>
    <t>Cal dolomita</t>
  </si>
  <si>
    <t>Bulto X 50 kg</t>
  </si>
  <si>
    <t>DAP</t>
  </si>
  <si>
    <t>Roca fosforica</t>
  </si>
  <si>
    <t>f</t>
  </si>
  <si>
    <t>Sulfato de magnesio (MgSO4)</t>
  </si>
  <si>
    <t>g</t>
  </si>
  <si>
    <t>Urea</t>
  </si>
  <si>
    <t>h</t>
  </si>
  <si>
    <t>Herbicida (Tordon XT)</t>
  </si>
  <si>
    <t>Litro</t>
  </si>
  <si>
    <t>i</t>
  </si>
  <si>
    <t>Bolsa plástica para vivero</t>
  </si>
  <si>
    <t>Paquete x 1000 U</t>
  </si>
  <si>
    <t>j</t>
  </si>
  <si>
    <t>Semilla de brachiaria Brizantha (Marandu)</t>
  </si>
  <si>
    <t>Kg</t>
  </si>
  <si>
    <t>k</t>
  </si>
  <si>
    <t>Semilla de Pannicum maximum (Tanzania)</t>
  </si>
  <si>
    <t>l</t>
  </si>
  <si>
    <t>Semilla de Leucaena (Leucaena leucocephala)</t>
  </si>
  <si>
    <t>m</t>
  </si>
  <si>
    <t>Semilla de Matarraton (Gliricidia sepium)</t>
  </si>
  <si>
    <t>n</t>
  </si>
  <si>
    <t>Semilla de Guayacan Amarillo (Handroanthus chrysanthus)</t>
  </si>
  <si>
    <t>ñ</t>
  </si>
  <si>
    <t>Sembradora a chuzo para Brachiaria (VAFSEM001)</t>
  </si>
  <si>
    <t>o</t>
  </si>
  <si>
    <t>Abonadora sembradora manual 12KL* (LHAABO001)</t>
  </si>
  <si>
    <t>p</t>
  </si>
  <si>
    <t>Transporte</t>
  </si>
  <si>
    <t>Actividad 2.2. Fortalecimiento de la infraestructura básica en las unidades productivas</t>
  </si>
  <si>
    <t>Vareta 3m x Docena</t>
  </si>
  <si>
    <t>Docena</t>
  </si>
  <si>
    <t>Horcones de 2,50 x Unidad</t>
  </si>
  <si>
    <t>Puntilla 4" Caja/Kg</t>
  </si>
  <si>
    <t>Lamina Zinc 3,60 x Unidad</t>
  </si>
  <si>
    <t>Horcones de 3,50 x Unidad</t>
  </si>
  <si>
    <t>Cercha 2x1 x Unidad</t>
  </si>
  <si>
    <t>Alambre amarre x Rollo</t>
  </si>
  <si>
    <t>Rollo</t>
  </si>
  <si>
    <t>Material de cantera "Arena" x Volquetada</t>
  </si>
  <si>
    <t>Material de cantera "Triturada" x Volquetada</t>
  </si>
  <si>
    <t>Cemento gris x Bulto</t>
  </si>
  <si>
    <t>Bulto</t>
  </si>
  <si>
    <t>Bebedero 500L</t>
  </si>
  <si>
    <t>Comedero 150L</t>
  </si>
  <si>
    <t>Saladero 85L</t>
  </si>
  <si>
    <t>Panel Solar 40 Watt</t>
  </si>
  <si>
    <t>Impulsor Shock B 4000 (40KM)</t>
  </si>
  <si>
    <t>Kit Complementos y Accesorios</t>
  </si>
  <si>
    <t>Accesorios</t>
  </si>
  <si>
    <t>Mejora reservorio de agua ganadería 10.000 Lts</t>
  </si>
  <si>
    <t>q</t>
  </si>
  <si>
    <t>Termo transporte pajilla 3 lts</t>
  </si>
  <si>
    <t>r</t>
  </si>
  <si>
    <t>Kit de inseminación artificial</t>
  </si>
  <si>
    <t>Kit</t>
  </si>
  <si>
    <t>s</t>
  </si>
  <si>
    <t>Gramera digital DT-270 5.000 g x 1g</t>
  </si>
  <si>
    <t>Actividad 2.3. Adquisición de kits para mejorar la calidad higiénica de la leche a través de buenas prácticas de ordeño</t>
  </si>
  <si>
    <t>Kit de Ordeño (Balde lechero en aluminio, Filtro colador, Cepillo de lavado de cantinas, Sellador de pezones yodo, Paleta para prueba de mastitis, Limpiador de pezones, Sonda metálica mamaria)</t>
  </si>
  <si>
    <t>SUBTOTAL COMPONENTE 2</t>
  </si>
  <si>
    <t>COMPONENTE 3.  Fortalecer la organización social y las capacidades socio empresariales de los ganaderos de El Tarra en Norte de Santander y acompañamiento en la comercialización</t>
  </si>
  <si>
    <t>Actividad 3.1. Acompañamiento y Fortalecimiento socio empresarial (Plan de mejora)
Actividad 3.2. Implementación de un modelo de negocio que posicione estratégicamente los productos de la ganadería doble propósito</t>
  </si>
  <si>
    <t>4 Talleres Junta Directiva</t>
  </si>
  <si>
    <t>Taller</t>
  </si>
  <si>
    <t>Plan de negocio (actividades de Posicionamiento y Comercialización)</t>
  </si>
  <si>
    <t>SUBTOTAL COMPONENTE. 3</t>
  </si>
  <si>
    <t>TOTAL PRESUPUESTO INVERSIÓN DIRECTA</t>
  </si>
  <si>
    <t>Nota</t>
  </si>
  <si>
    <t xml:space="preserve"> </t>
  </si>
  <si>
    <t>El presupuesto corresponde al valor del proyecto estructurado.</t>
  </si>
  <si>
    <t>La ART financiará el valor del costo directo ajustado con el IPC 2020 (1.61%) y el costo de implementación fue recalculado de manera global para los 11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</si>
</sst>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&quot;$&quot;* #,##0_-;\-&quot;$&quot;* #,##0_-;_-&quot;$&quot;* &quot;-&quot;??_-;_-@"/>
    <numFmt numFmtId="166" formatCode="_-* #,##0.0_-;\-* #,##0.0_-;_-* &quot;-&quot;??_-;_-@_-"/>
    <numFmt numFmtId="167" formatCode="_-* #,##0_-;\-* #,##0_-;_-* &quot;-&quot;??_-;_-@_-"/>
  </numFmts>
  <fonts count="1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 Narrow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30">
    <xf numFmtId="0" fontId="0" fillId="0" borderId="0" xfId="0" applyFont="1" applyAlignment="1"/>
    <xf numFmtId="0" fontId="6" fillId="3" borderId="1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5" fillId="6" borderId="12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2" borderId="26" xfId="0" applyFont="1" applyFill="1" applyBorder="1" applyAlignment="1">
      <alignment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4" fillId="2" borderId="29" xfId="0" applyFont="1" applyFill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165" fontId="4" fillId="2" borderId="20" xfId="0" applyNumberFormat="1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31" xfId="0" applyFont="1" applyFill="1" applyBorder="1" applyAlignment="1">
      <alignment horizontal="left" vertical="center"/>
    </xf>
    <xf numFmtId="0" fontId="1" fillId="0" borderId="34" xfId="0" applyFont="1" applyBorder="1" applyAlignment="1">
      <alignment horizontal="justify" vertical="center" wrapText="1"/>
    </xf>
    <xf numFmtId="0" fontId="3" fillId="0" borderId="2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66" fontId="6" fillId="3" borderId="14" xfId="1" applyNumberFormat="1" applyFont="1" applyFill="1" applyBorder="1" applyAlignment="1">
      <alignment horizontal="center" vertical="center" wrapText="1"/>
    </xf>
    <xf numFmtId="166" fontId="3" fillId="0" borderId="27" xfId="1" applyNumberFormat="1" applyFont="1" applyBorder="1" applyAlignment="1">
      <alignment vertical="center"/>
    </xf>
    <xf numFmtId="166" fontId="5" fillId="4" borderId="14" xfId="1" applyNumberFormat="1" applyFont="1" applyFill="1" applyBorder="1" applyAlignment="1">
      <alignment vertical="center" wrapText="1"/>
    </xf>
    <xf numFmtId="166" fontId="4" fillId="2" borderId="23" xfId="1" applyNumberFormat="1" applyFont="1" applyFill="1" applyBorder="1" applyAlignment="1">
      <alignment horizontal="right" vertical="center" wrapText="1"/>
    </xf>
    <xf numFmtId="166" fontId="3" fillId="0" borderId="25" xfId="1" applyNumberFormat="1" applyFont="1" applyBorder="1" applyAlignment="1">
      <alignment vertical="center"/>
    </xf>
    <xf numFmtId="166" fontId="4" fillId="2" borderId="23" xfId="1" applyNumberFormat="1" applyFont="1" applyFill="1" applyBorder="1" applyAlignment="1">
      <alignment horizontal="center" vertical="center" wrapText="1"/>
    </xf>
    <xf numFmtId="166" fontId="5" fillId="4" borderId="39" xfId="1" applyNumberFormat="1" applyFont="1" applyFill="1" applyBorder="1" applyAlignment="1">
      <alignment vertical="center" wrapText="1"/>
    </xf>
    <xf numFmtId="166" fontId="5" fillId="4" borderId="23" xfId="1" applyNumberFormat="1" applyFont="1" applyFill="1" applyBorder="1" applyAlignment="1">
      <alignment vertical="center"/>
    </xf>
    <xf numFmtId="166" fontId="4" fillId="2" borderId="31" xfId="1" applyNumberFormat="1" applyFont="1" applyFill="1" applyBorder="1" applyAlignment="1">
      <alignment vertical="center"/>
    </xf>
    <xf numFmtId="166" fontId="4" fillId="0" borderId="0" xfId="1" applyNumberFormat="1" applyFont="1" applyAlignment="1">
      <alignment vertical="center"/>
    </xf>
    <xf numFmtId="167" fontId="6" fillId="3" borderId="14" xfId="1" applyNumberFormat="1" applyFont="1" applyFill="1" applyBorder="1" applyAlignment="1">
      <alignment horizontal="center" vertical="center"/>
    </xf>
    <xf numFmtId="167" fontId="6" fillId="3" borderId="14" xfId="1" applyNumberFormat="1" applyFont="1" applyFill="1" applyBorder="1" applyAlignment="1">
      <alignment horizontal="center" vertical="center" wrapText="1"/>
    </xf>
    <xf numFmtId="167" fontId="4" fillId="2" borderId="15" xfId="1" applyNumberFormat="1" applyFont="1" applyFill="1" applyBorder="1" applyAlignment="1">
      <alignment horizontal="center" vertical="center"/>
    </xf>
    <xf numFmtId="167" fontId="6" fillId="3" borderId="16" xfId="1" applyNumberFormat="1" applyFont="1" applyFill="1" applyBorder="1" applyAlignment="1">
      <alignment horizontal="center" vertical="center" wrapText="1"/>
    </xf>
    <xf numFmtId="167" fontId="3" fillId="0" borderId="28" xfId="1" applyNumberFormat="1" applyFont="1" applyBorder="1" applyAlignment="1">
      <alignment horizontal="center" vertical="center" wrapText="1"/>
    </xf>
    <xf numFmtId="167" fontId="3" fillId="0" borderId="27" xfId="1" applyNumberFormat="1" applyFont="1" applyBorder="1" applyAlignment="1">
      <alignment vertical="center"/>
    </xf>
    <xf numFmtId="167" fontId="3" fillId="0" borderId="20" xfId="1" applyNumberFormat="1" applyFont="1" applyBorder="1" applyAlignment="1">
      <alignment vertical="center"/>
    </xf>
    <xf numFmtId="167" fontId="3" fillId="0" borderId="33" xfId="1" applyNumberFormat="1" applyFont="1" applyBorder="1" applyAlignment="1">
      <alignment vertical="center"/>
    </xf>
    <xf numFmtId="167" fontId="3" fillId="0" borderId="23" xfId="1" applyNumberFormat="1" applyFont="1" applyBorder="1" applyAlignment="1">
      <alignment horizontal="center" vertical="center" wrapText="1"/>
    </xf>
    <xf numFmtId="167" fontId="5" fillId="4" borderId="14" xfId="1" applyNumberFormat="1" applyFont="1" applyFill="1" applyBorder="1" applyAlignment="1">
      <alignment vertical="center" wrapText="1"/>
    </xf>
    <xf numFmtId="167" fontId="5" fillId="4" borderId="16" xfId="1" applyNumberFormat="1" applyFont="1" applyFill="1" applyBorder="1" applyAlignment="1">
      <alignment vertical="center" wrapText="1"/>
    </xf>
    <xf numFmtId="167" fontId="4" fillId="2" borderId="22" xfId="1" applyNumberFormat="1" applyFont="1" applyFill="1" applyBorder="1" applyAlignment="1">
      <alignment horizontal="right" vertical="center" wrapText="1"/>
    </xf>
    <xf numFmtId="167" fontId="4" fillId="2" borderId="23" xfId="1" applyNumberFormat="1" applyFont="1" applyFill="1" applyBorder="1" applyAlignment="1">
      <alignment horizontal="right" vertical="center" wrapText="1"/>
    </xf>
    <xf numFmtId="167" fontId="4" fillId="2" borderId="24" xfId="1" applyNumberFormat="1" applyFont="1" applyFill="1" applyBorder="1" applyAlignment="1">
      <alignment horizontal="right" vertical="center" wrapText="1"/>
    </xf>
    <xf numFmtId="167" fontId="4" fillId="2" borderId="20" xfId="1" applyNumberFormat="1" applyFont="1" applyFill="1" applyBorder="1" applyAlignment="1">
      <alignment horizontal="right" vertical="center" wrapText="1"/>
    </xf>
    <xf numFmtId="167" fontId="3" fillId="0" borderId="25" xfId="1" applyNumberFormat="1" applyFont="1" applyBorder="1" applyAlignment="1">
      <alignment vertical="center"/>
    </xf>
    <xf numFmtId="167" fontId="3" fillId="0" borderId="35" xfId="1" applyNumberFormat="1" applyFont="1" applyBorder="1" applyAlignment="1">
      <alignment vertical="center"/>
    </xf>
    <xf numFmtId="167" fontId="4" fillId="2" borderId="22" xfId="1" applyNumberFormat="1" applyFont="1" applyFill="1" applyBorder="1" applyAlignment="1">
      <alignment horizontal="center" vertical="center" wrapText="1"/>
    </xf>
    <xf numFmtId="167" fontId="4" fillId="2" borderId="23" xfId="1" applyNumberFormat="1" applyFont="1" applyFill="1" applyBorder="1" applyAlignment="1">
      <alignment horizontal="center" vertical="center" wrapText="1"/>
    </xf>
    <xf numFmtId="167" fontId="4" fillId="2" borderId="24" xfId="1" applyNumberFormat="1" applyFont="1" applyFill="1" applyBorder="1" applyAlignment="1">
      <alignment horizontal="center" vertical="center" wrapText="1"/>
    </xf>
    <xf numFmtId="167" fontId="5" fillId="4" borderId="39" xfId="1" applyNumberFormat="1" applyFont="1" applyFill="1" applyBorder="1" applyAlignment="1">
      <alignment vertical="center" wrapText="1"/>
    </xf>
    <xf numFmtId="167" fontId="4" fillId="2" borderId="40" xfId="1" applyNumberFormat="1" applyFont="1" applyFill="1" applyBorder="1" applyAlignment="1">
      <alignment vertical="center" wrapText="1"/>
    </xf>
    <xf numFmtId="167" fontId="5" fillId="4" borderId="41" xfId="1" applyNumberFormat="1" applyFont="1" applyFill="1" applyBorder="1" applyAlignment="1">
      <alignment vertical="center" wrapText="1"/>
    </xf>
    <xf numFmtId="167" fontId="4" fillId="2" borderId="31" xfId="1" applyNumberFormat="1" applyFont="1" applyFill="1" applyBorder="1" applyAlignment="1">
      <alignment vertical="center"/>
    </xf>
    <xf numFmtId="167" fontId="4" fillId="2" borderId="32" xfId="1" applyNumberFormat="1" applyFont="1" applyFill="1" applyBorder="1" applyAlignment="1">
      <alignment vertical="center"/>
    </xf>
    <xf numFmtId="167" fontId="4" fillId="0" borderId="0" xfId="1" applyNumberFormat="1" applyFont="1" applyAlignment="1">
      <alignment vertical="center"/>
    </xf>
    <xf numFmtId="0" fontId="3" fillId="0" borderId="18" xfId="0" applyFont="1" applyBorder="1" applyAlignment="1">
      <alignment vertical="center"/>
    </xf>
    <xf numFmtId="0" fontId="5" fillId="2" borderId="19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5" fillId="4" borderId="12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7" fillId="4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67" fontId="5" fillId="2" borderId="6" xfId="1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left" vertical="center" wrapText="1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167" fontId="5" fillId="4" borderId="23" xfId="1" applyNumberFormat="1" applyFont="1" applyFill="1" applyBorder="1" applyAlignment="1">
      <alignment vertical="center"/>
    </xf>
    <xf numFmtId="167" fontId="5" fillId="4" borderId="24" xfId="1" applyNumberFormat="1" applyFont="1" applyFill="1" applyBorder="1" applyAlignment="1">
      <alignment vertical="center"/>
    </xf>
    <xf numFmtId="0" fontId="9" fillId="2" borderId="0" xfId="0" applyFont="1" applyFill="1"/>
    <xf numFmtId="0" fontId="10" fillId="0" borderId="0" xfId="0" applyFont="1"/>
    <xf numFmtId="0" fontId="4" fillId="2" borderId="20" xfId="0" applyFont="1" applyFill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167" fontId="3" fillId="0" borderId="22" xfId="1" applyNumberFormat="1" applyFont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left" vertical="center"/>
    </xf>
    <xf numFmtId="167" fontId="4" fillId="2" borderId="20" xfId="1" applyNumberFormat="1" applyFont="1" applyFill="1" applyBorder="1" applyAlignment="1">
      <alignment vertical="center"/>
    </xf>
    <xf numFmtId="166" fontId="4" fillId="2" borderId="20" xfId="1" applyNumberFormat="1" applyFont="1" applyFill="1" applyBorder="1" applyAlignment="1">
      <alignment vertical="center"/>
    </xf>
    <xf numFmtId="167" fontId="4" fillId="2" borderId="18" xfId="1" applyNumberFormat="1" applyFont="1" applyFill="1" applyBorder="1" applyAlignment="1">
      <alignment vertical="center"/>
    </xf>
    <xf numFmtId="0" fontId="6" fillId="3" borderId="21" xfId="0" applyFont="1" applyFill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left" vertical="center"/>
    </xf>
    <xf numFmtId="167" fontId="7" fillId="2" borderId="20" xfId="1" applyNumberFormat="1" applyFont="1" applyFill="1" applyBorder="1" applyAlignment="1">
      <alignment vertical="center"/>
    </xf>
    <xf numFmtId="166" fontId="7" fillId="2" borderId="20" xfId="1" applyNumberFormat="1" applyFont="1" applyFill="1" applyBorder="1" applyAlignment="1">
      <alignment vertical="center"/>
    </xf>
    <xf numFmtId="167" fontId="5" fillId="2" borderId="20" xfId="1" applyNumberFormat="1" applyFont="1" applyFill="1" applyBorder="1" applyAlignment="1">
      <alignment vertical="center" wrapText="1"/>
    </xf>
    <xf numFmtId="167" fontId="4" fillId="2" borderId="18" xfId="1" applyNumberFormat="1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center" wrapText="1"/>
    </xf>
    <xf numFmtId="167" fontId="4" fillId="2" borderId="20" xfId="1" applyNumberFormat="1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horizontal="left" vertical="center" wrapText="1"/>
    </xf>
    <xf numFmtId="167" fontId="1" fillId="7" borderId="34" xfId="1" applyNumberFormat="1" applyFont="1" applyFill="1" applyBorder="1" applyAlignment="1">
      <alignment horizontal="center" vertical="center" wrapText="1"/>
    </xf>
    <xf numFmtId="167" fontId="1" fillId="0" borderId="34" xfId="1" applyNumberFormat="1" applyFont="1" applyFill="1" applyBorder="1" applyAlignment="1">
      <alignment horizontal="center" vertical="center" wrapText="1"/>
    </xf>
    <xf numFmtId="166" fontId="4" fillId="2" borderId="28" xfId="1" applyNumberFormat="1" applyFont="1" applyFill="1" applyBorder="1" applyAlignment="1">
      <alignment horizontal="center" vertical="center" wrapText="1"/>
    </xf>
    <xf numFmtId="167" fontId="4" fillId="2" borderId="28" xfId="1" applyNumberFormat="1" applyFont="1" applyFill="1" applyBorder="1" applyAlignment="1">
      <alignment horizontal="right" vertical="center" wrapText="1"/>
    </xf>
    <xf numFmtId="0" fontId="1" fillId="0" borderId="34" xfId="0" applyFont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167" fontId="1" fillId="7" borderId="34" xfId="1" applyNumberFormat="1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justify" vertical="center" wrapText="1"/>
    </xf>
    <xf numFmtId="0" fontId="1" fillId="7" borderId="34" xfId="0" applyFont="1" applyFill="1" applyBorder="1" applyAlignment="1">
      <alignment vertical="center" wrapText="1"/>
    </xf>
    <xf numFmtId="167" fontId="1" fillId="0" borderId="34" xfId="1" applyNumberFormat="1" applyFont="1" applyBorder="1" applyAlignment="1">
      <alignment horizontal="center" vertical="center"/>
    </xf>
    <xf numFmtId="167" fontId="4" fillId="2" borderId="20" xfId="1" applyNumberFormat="1" applyFont="1" applyFill="1" applyBorder="1" applyAlignment="1">
      <alignment horizontal="center" vertical="center" wrapText="1"/>
    </xf>
    <xf numFmtId="167" fontId="4" fillId="2" borderId="28" xfId="1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/>
    </xf>
    <xf numFmtId="167" fontId="2" fillId="2" borderId="20" xfId="1" applyNumberFormat="1" applyFont="1" applyFill="1" applyBorder="1" applyAlignment="1">
      <alignment horizontal="center" vertical="center"/>
    </xf>
    <xf numFmtId="167" fontId="4" fillId="2" borderId="20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 wrapText="1"/>
    </xf>
    <xf numFmtId="165" fontId="4" fillId="2" borderId="20" xfId="0" applyNumberFormat="1" applyFont="1" applyFill="1" applyBorder="1" applyAlignment="1">
      <alignment vertical="center"/>
    </xf>
    <xf numFmtId="166" fontId="4" fillId="4" borderId="20" xfId="1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4"/>
  <sheetViews>
    <sheetView tabSelected="1" topLeftCell="A59" zoomScale="60" zoomScaleNormal="60" workbookViewId="0">
      <selection activeCell="H64" sqref="H64:I64"/>
    </sheetView>
  </sheetViews>
  <sheetFormatPr defaultColWidth="14.42578125" defaultRowHeight="15" customHeight="1"/>
  <cols>
    <col min="1" max="1" width="3.42578125" style="5" customWidth="1"/>
    <col min="2" max="2" width="33.85546875" style="5" customWidth="1"/>
    <col min="3" max="3" width="21" style="5" customWidth="1"/>
    <col min="4" max="4" width="11.42578125" style="57" customWidth="1"/>
    <col min="5" max="5" width="13.42578125" style="57" customWidth="1"/>
    <col min="6" max="6" width="23.7109375" style="31" customWidth="1"/>
    <col min="7" max="7" width="1.7109375" style="57" customWidth="1"/>
    <col min="8" max="8" width="23.85546875" style="57" customWidth="1"/>
    <col min="9" max="9" width="22.7109375" style="57" customWidth="1"/>
    <col min="10" max="10" width="15.85546875" style="5" customWidth="1"/>
    <col min="11" max="11" width="2.42578125" style="5" customWidth="1"/>
    <col min="12" max="12" width="16.7109375" style="5" customWidth="1"/>
    <col min="13" max="29" width="11.42578125" style="5" customWidth="1"/>
    <col min="30" max="16384" width="14.42578125" style="5"/>
  </cols>
  <sheetData>
    <row r="1" spans="1:29" ht="23.25" customHeight="1">
      <c r="A1" s="72"/>
      <c r="B1" s="73"/>
      <c r="C1" s="61" t="s">
        <v>0</v>
      </c>
      <c r="D1" s="62"/>
      <c r="E1" s="62"/>
      <c r="F1" s="62"/>
      <c r="G1" s="62"/>
      <c r="H1" s="63"/>
      <c r="I1" s="75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1:29" ht="23.25" customHeight="1">
      <c r="A2" s="89"/>
      <c r="B2" s="74"/>
      <c r="C2" s="64" t="s">
        <v>1</v>
      </c>
      <c r="D2" s="65"/>
      <c r="E2" s="65"/>
      <c r="F2" s="65"/>
      <c r="G2" s="65"/>
      <c r="H2" s="66"/>
      <c r="I2" s="90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</row>
    <row r="3" spans="1:29" ht="10.5" customHeight="1">
      <c r="A3" s="91"/>
      <c r="B3" s="92"/>
      <c r="C3" s="93"/>
      <c r="D3" s="94"/>
      <c r="E3" s="94"/>
      <c r="F3" s="95"/>
      <c r="G3" s="94"/>
      <c r="H3" s="94"/>
      <c r="I3" s="96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</row>
    <row r="4" spans="1:29" ht="57" customHeight="1">
      <c r="A4" s="97" t="s">
        <v>2</v>
      </c>
      <c r="B4" s="98"/>
      <c r="C4" s="70" t="s">
        <v>3</v>
      </c>
      <c r="D4" s="65"/>
      <c r="E4" s="65"/>
      <c r="F4" s="65"/>
      <c r="G4" s="65"/>
      <c r="H4" s="65"/>
      <c r="I4" s="71"/>
      <c r="J4" s="15"/>
      <c r="K4" s="15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</row>
    <row r="5" spans="1:29" ht="12.95" customHeight="1">
      <c r="A5" s="99"/>
      <c r="B5" s="100"/>
      <c r="C5" s="101"/>
      <c r="D5" s="102"/>
      <c r="E5" s="102"/>
      <c r="F5" s="103"/>
      <c r="G5" s="94"/>
      <c r="H5" s="104"/>
      <c r="I5" s="105"/>
      <c r="J5" s="106"/>
      <c r="K5" s="107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</row>
    <row r="6" spans="1:29" ht="60" customHeight="1">
      <c r="A6" s="76" t="s">
        <v>4</v>
      </c>
      <c r="B6" s="69"/>
      <c r="C6" s="1" t="s">
        <v>5</v>
      </c>
      <c r="D6" s="32" t="s">
        <v>6</v>
      </c>
      <c r="E6" s="33" t="s">
        <v>7</v>
      </c>
      <c r="F6" s="22" t="s">
        <v>8</v>
      </c>
      <c r="G6" s="34"/>
      <c r="H6" s="33" t="s">
        <v>9</v>
      </c>
      <c r="I6" s="35" t="s">
        <v>10</v>
      </c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</row>
    <row r="7" spans="1:29" ht="21" customHeight="1">
      <c r="A7" s="77" t="s">
        <v>11</v>
      </c>
      <c r="B7" s="65"/>
      <c r="C7" s="65"/>
      <c r="D7" s="65"/>
      <c r="E7" s="65"/>
      <c r="F7" s="65"/>
      <c r="G7" s="65"/>
      <c r="H7" s="65"/>
      <c r="I7" s="71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</row>
    <row r="8" spans="1:29" ht="46.5" customHeight="1">
      <c r="A8" s="78" t="s">
        <v>12</v>
      </c>
      <c r="B8" s="65"/>
      <c r="C8" s="65"/>
      <c r="D8" s="65"/>
      <c r="E8" s="65"/>
      <c r="F8" s="65"/>
      <c r="G8" s="65"/>
      <c r="H8" s="65"/>
      <c r="I8" s="71"/>
      <c r="J8" s="108"/>
      <c r="K8" s="60"/>
      <c r="L8" s="60"/>
      <c r="M8" s="60"/>
      <c r="N8" s="60"/>
      <c r="O8" s="60"/>
      <c r="P8" s="60"/>
      <c r="Q8" s="60"/>
      <c r="R8" s="60"/>
      <c r="S8" s="60"/>
      <c r="T8" s="58"/>
      <c r="U8" s="59"/>
      <c r="V8" s="60"/>
      <c r="W8" s="60"/>
      <c r="X8" s="60"/>
      <c r="Y8" s="60"/>
      <c r="Z8" s="60"/>
      <c r="AA8" s="60"/>
      <c r="AB8" s="60"/>
      <c r="AC8" s="60"/>
    </row>
    <row r="9" spans="1:29">
      <c r="A9" s="6" t="s">
        <v>13</v>
      </c>
      <c r="B9" s="7" t="s">
        <v>14</v>
      </c>
      <c r="C9" s="8" t="s">
        <v>15</v>
      </c>
      <c r="D9" s="36">
        <v>12</v>
      </c>
      <c r="E9" s="37">
        <v>4000000</v>
      </c>
      <c r="F9" s="23">
        <f>+D9*E9</f>
        <v>48000000</v>
      </c>
      <c r="G9" s="38"/>
      <c r="H9" s="37">
        <f>+F9</f>
        <v>48000000</v>
      </c>
      <c r="I9" s="39"/>
      <c r="J9" s="2"/>
      <c r="K9" s="20"/>
      <c r="L9" s="20"/>
      <c r="M9" s="20"/>
      <c r="N9" s="20"/>
      <c r="O9" s="20"/>
      <c r="P9" s="20"/>
      <c r="Q9" s="20"/>
      <c r="R9" s="20"/>
      <c r="S9" s="20"/>
      <c r="T9" s="20"/>
      <c r="U9" s="2"/>
      <c r="V9" s="20"/>
      <c r="W9" s="20"/>
      <c r="X9" s="20"/>
      <c r="Y9" s="20"/>
      <c r="Z9" s="20"/>
      <c r="AA9" s="20"/>
      <c r="AB9" s="20"/>
      <c r="AC9" s="20"/>
    </row>
    <row r="10" spans="1:29">
      <c r="A10" s="9" t="s">
        <v>16</v>
      </c>
      <c r="B10" s="10" t="s">
        <v>17</v>
      </c>
      <c r="C10" s="11" t="s">
        <v>15</v>
      </c>
      <c r="D10" s="40">
        <f t="shared" ref="D10" si="0">+D9</f>
        <v>12</v>
      </c>
      <c r="E10" s="37">
        <v>3800000</v>
      </c>
      <c r="F10" s="23">
        <f t="shared" ref="F10:F13" si="1">+D10*E10</f>
        <v>45600000</v>
      </c>
      <c r="G10" s="38"/>
      <c r="H10" s="37">
        <f t="shared" ref="H10:H13" si="2">+F10</f>
        <v>45600000</v>
      </c>
      <c r="I10" s="39"/>
      <c r="J10" s="2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"/>
      <c r="V10" s="20"/>
      <c r="W10" s="20"/>
      <c r="X10" s="20"/>
      <c r="Y10" s="20"/>
      <c r="Z10" s="20"/>
      <c r="AA10" s="20"/>
      <c r="AB10" s="20"/>
      <c r="AC10" s="20"/>
    </row>
    <row r="11" spans="1:29">
      <c r="A11" s="9" t="s">
        <v>18</v>
      </c>
      <c r="B11" s="10" t="s">
        <v>19</v>
      </c>
      <c r="C11" s="11" t="s">
        <v>20</v>
      </c>
      <c r="D11" s="40">
        <v>12</v>
      </c>
      <c r="E11" s="37">
        <v>2500000</v>
      </c>
      <c r="F11" s="23">
        <f t="shared" si="1"/>
        <v>30000000</v>
      </c>
      <c r="G11" s="38"/>
      <c r="H11" s="37">
        <f t="shared" si="2"/>
        <v>30000000</v>
      </c>
      <c r="I11" s="39"/>
      <c r="J11" s="2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"/>
      <c r="V11" s="20"/>
      <c r="W11" s="20"/>
      <c r="X11" s="20"/>
      <c r="Y11" s="20"/>
      <c r="Z11" s="20"/>
      <c r="AA11" s="20"/>
      <c r="AB11" s="20"/>
      <c r="AC11" s="20"/>
    </row>
    <row r="12" spans="1:29">
      <c r="A12" s="9" t="s">
        <v>21</v>
      </c>
      <c r="B12" s="10" t="s">
        <v>22</v>
      </c>
      <c r="C12" s="11" t="s">
        <v>20</v>
      </c>
      <c r="D12" s="40">
        <f t="shared" ref="D12" si="3">+D11</f>
        <v>12</v>
      </c>
      <c r="E12" s="37">
        <v>2500000</v>
      </c>
      <c r="F12" s="23">
        <f t="shared" si="1"/>
        <v>30000000</v>
      </c>
      <c r="G12" s="38"/>
      <c r="H12" s="37">
        <f t="shared" si="2"/>
        <v>30000000</v>
      </c>
      <c r="I12" s="39"/>
      <c r="J12" s="2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"/>
      <c r="V12" s="20"/>
      <c r="W12" s="20"/>
      <c r="X12" s="20"/>
      <c r="Y12" s="20"/>
      <c r="Z12" s="20"/>
      <c r="AA12" s="20"/>
      <c r="AB12" s="20"/>
      <c r="AC12" s="20"/>
    </row>
    <row r="13" spans="1:29" ht="17.25" customHeight="1">
      <c r="A13" s="9" t="s">
        <v>23</v>
      </c>
      <c r="B13" s="10" t="s">
        <v>24</v>
      </c>
      <c r="C13" s="11" t="s">
        <v>25</v>
      </c>
      <c r="D13" s="40">
        <v>93</v>
      </c>
      <c r="E13" s="37">
        <v>180000</v>
      </c>
      <c r="F13" s="23">
        <f t="shared" si="1"/>
        <v>16740000</v>
      </c>
      <c r="G13" s="38"/>
      <c r="H13" s="37">
        <f t="shared" si="2"/>
        <v>16740000</v>
      </c>
      <c r="I13" s="39"/>
      <c r="J13" s="2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"/>
      <c r="V13" s="20"/>
      <c r="W13" s="20"/>
      <c r="X13" s="20"/>
      <c r="Y13" s="20"/>
      <c r="Z13" s="20"/>
      <c r="AA13" s="20"/>
      <c r="AB13" s="20"/>
      <c r="AC13" s="20"/>
    </row>
    <row r="14" spans="1:29">
      <c r="A14" s="67" t="s">
        <v>26</v>
      </c>
      <c r="B14" s="68"/>
      <c r="C14" s="68"/>
      <c r="D14" s="68"/>
      <c r="E14" s="69"/>
      <c r="F14" s="24">
        <f>SUM(F1:F13)</f>
        <v>170340000</v>
      </c>
      <c r="G14" s="109"/>
      <c r="H14" s="41">
        <f>SUM(H1:H13)</f>
        <v>170340000</v>
      </c>
      <c r="I14" s="42">
        <f>SUM(I1:I13)</f>
        <v>0</v>
      </c>
      <c r="J14" s="2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"/>
      <c r="V14" s="20"/>
      <c r="W14" s="20"/>
      <c r="X14" s="20"/>
      <c r="Y14" s="20"/>
      <c r="Z14" s="20"/>
      <c r="AA14" s="20"/>
      <c r="AB14" s="20"/>
      <c r="AC14" s="20"/>
    </row>
    <row r="15" spans="1:29">
      <c r="A15" s="77" t="s">
        <v>27</v>
      </c>
      <c r="B15" s="65"/>
      <c r="C15" s="65"/>
      <c r="D15" s="65"/>
      <c r="E15" s="65"/>
      <c r="F15" s="65"/>
      <c r="G15" s="65"/>
      <c r="H15" s="65"/>
      <c r="I15" s="71"/>
      <c r="J15" s="2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"/>
      <c r="V15" s="20"/>
      <c r="W15" s="20"/>
      <c r="X15" s="20"/>
      <c r="Y15" s="20"/>
      <c r="Z15" s="20"/>
      <c r="AA15" s="20"/>
      <c r="AB15" s="20"/>
      <c r="AC15" s="20"/>
    </row>
    <row r="16" spans="1:29">
      <c r="A16" s="78" t="s">
        <v>28</v>
      </c>
      <c r="B16" s="65"/>
      <c r="C16" s="65"/>
      <c r="D16" s="65"/>
      <c r="E16" s="65"/>
      <c r="F16" s="65"/>
      <c r="G16" s="65"/>
      <c r="H16" s="65"/>
      <c r="I16" s="71"/>
      <c r="J16" s="2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"/>
      <c r="V16" s="20"/>
      <c r="W16" s="20"/>
      <c r="X16" s="20"/>
      <c r="Y16" s="20"/>
      <c r="Z16" s="20"/>
      <c r="AA16" s="20"/>
      <c r="AB16" s="20"/>
      <c r="AC16" s="20"/>
    </row>
    <row r="17" spans="1:29">
      <c r="A17" s="12" t="s">
        <v>13</v>
      </c>
      <c r="B17" s="110" t="s">
        <v>29</v>
      </c>
      <c r="C17" s="111" t="s">
        <v>30</v>
      </c>
      <c r="D17" s="112">
        <v>38182</v>
      </c>
      <c r="E17" s="113">
        <v>41000</v>
      </c>
      <c r="F17" s="114">
        <f t="shared" ref="F17:F33" si="4">+D17*E17</f>
        <v>1565462000</v>
      </c>
      <c r="G17" s="46"/>
      <c r="H17" s="115">
        <v>0</v>
      </c>
      <c r="I17" s="43">
        <f>+F17</f>
        <v>1565462000</v>
      </c>
      <c r="J17" s="14"/>
      <c r="K17" s="15"/>
      <c r="L17" s="14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>
      <c r="A18" s="12" t="s">
        <v>16</v>
      </c>
      <c r="B18" s="19" t="s">
        <v>31</v>
      </c>
      <c r="C18" s="13" t="s">
        <v>32</v>
      </c>
      <c r="D18" s="112">
        <f>1*93</f>
        <v>93</v>
      </c>
      <c r="E18" s="113">
        <v>114000</v>
      </c>
      <c r="F18" s="25">
        <f t="shared" si="4"/>
        <v>10602000</v>
      </c>
      <c r="G18" s="46"/>
      <c r="H18" s="44">
        <f t="shared" ref="H18:H33" si="5">+F18</f>
        <v>10602000</v>
      </c>
      <c r="I18" s="45"/>
      <c r="J18" s="14"/>
      <c r="K18" s="15"/>
      <c r="L18" s="14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1:29">
      <c r="A19" s="12" t="s">
        <v>33</v>
      </c>
      <c r="B19" s="116" t="s">
        <v>34</v>
      </c>
      <c r="C19" s="13" t="s">
        <v>35</v>
      </c>
      <c r="D19" s="112">
        <f>10*93</f>
        <v>930</v>
      </c>
      <c r="E19" s="113">
        <v>14200</v>
      </c>
      <c r="F19" s="25">
        <f t="shared" si="4"/>
        <v>13206000</v>
      </c>
      <c r="G19" s="46"/>
      <c r="H19" s="44">
        <f t="shared" si="5"/>
        <v>13206000</v>
      </c>
      <c r="I19" s="45"/>
      <c r="J19" s="14"/>
      <c r="K19" s="15"/>
      <c r="L19" s="14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1:29">
      <c r="A20" s="12" t="s">
        <v>21</v>
      </c>
      <c r="B20" s="116" t="s">
        <v>36</v>
      </c>
      <c r="C20" s="13" t="s">
        <v>35</v>
      </c>
      <c r="D20" s="112">
        <v>93</v>
      </c>
      <c r="E20" s="113">
        <v>110000</v>
      </c>
      <c r="F20" s="25">
        <f t="shared" si="4"/>
        <v>10230000</v>
      </c>
      <c r="G20" s="46"/>
      <c r="H20" s="44">
        <f t="shared" si="5"/>
        <v>10230000</v>
      </c>
      <c r="I20" s="45"/>
      <c r="J20" s="14"/>
      <c r="K20" s="15"/>
      <c r="L20" s="14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>
      <c r="A21" s="12" t="s">
        <v>23</v>
      </c>
      <c r="B21" s="19" t="s">
        <v>37</v>
      </c>
      <c r="C21" s="13" t="s">
        <v>35</v>
      </c>
      <c r="D21" s="112">
        <v>93</v>
      </c>
      <c r="E21" s="113">
        <v>21000</v>
      </c>
      <c r="F21" s="25">
        <f t="shared" si="4"/>
        <v>1953000</v>
      </c>
      <c r="G21" s="46"/>
      <c r="H21" s="44">
        <f t="shared" si="5"/>
        <v>1953000</v>
      </c>
      <c r="I21" s="45"/>
      <c r="J21" s="14"/>
      <c r="K21" s="15"/>
      <c r="L21" s="14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pans="1:29">
      <c r="A22" s="12" t="s">
        <v>38</v>
      </c>
      <c r="B22" s="19" t="s">
        <v>39</v>
      </c>
      <c r="C22" s="13" t="s">
        <v>35</v>
      </c>
      <c r="D22" s="112">
        <f>93*2</f>
        <v>186</v>
      </c>
      <c r="E22" s="113">
        <v>60000</v>
      </c>
      <c r="F22" s="25">
        <f t="shared" si="4"/>
        <v>11160000</v>
      </c>
      <c r="G22" s="46"/>
      <c r="H22" s="44">
        <f t="shared" si="5"/>
        <v>11160000</v>
      </c>
      <c r="I22" s="45"/>
      <c r="J22" s="14"/>
      <c r="K22" s="15"/>
      <c r="L22" s="14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pans="1:29">
      <c r="A23" s="12" t="s">
        <v>40</v>
      </c>
      <c r="B23" s="19" t="s">
        <v>41</v>
      </c>
      <c r="C23" s="13" t="s">
        <v>35</v>
      </c>
      <c r="D23" s="112">
        <f>93</f>
        <v>93</v>
      </c>
      <c r="E23" s="113">
        <v>80000</v>
      </c>
      <c r="F23" s="25">
        <f t="shared" si="4"/>
        <v>7440000</v>
      </c>
      <c r="G23" s="46"/>
      <c r="H23" s="44">
        <f t="shared" si="5"/>
        <v>7440000</v>
      </c>
      <c r="I23" s="45"/>
      <c r="J23" s="14"/>
      <c r="K23" s="15"/>
      <c r="L23" s="14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1:29">
      <c r="A24" s="12" t="s">
        <v>42</v>
      </c>
      <c r="B24" s="19" t="s">
        <v>43</v>
      </c>
      <c r="C24" s="13" t="s">
        <v>44</v>
      </c>
      <c r="D24" s="112">
        <v>93</v>
      </c>
      <c r="E24" s="113">
        <v>29000</v>
      </c>
      <c r="F24" s="25">
        <f t="shared" si="4"/>
        <v>2697000</v>
      </c>
      <c r="G24" s="46"/>
      <c r="H24" s="44">
        <f t="shared" si="5"/>
        <v>2697000</v>
      </c>
      <c r="I24" s="45"/>
      <c r="J24" s="14"/>
      <c r="K24" s="15"/>
      <c r="L24" s="14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spans="1:29">
      <c r="A25" s="12" t="s">
        <v>45</v>
      </c>
      <c r="B25" s="19" t="s">
        <v>46</v>
      </c>
      <c r="C25" s="13" t="s">
        <v>47</v>
      </c>
      <c r="D25" s="112">
        <v>930</v>
      </c>
      <c r="E25" s="113">
        <v>12000</v>
      </c>
      <c r="F25" s="25">
        <f t="shared" si="4"/>
        <v>11160000</v>
      </c>
      <c r="G25" s="46"/>
      <c r="H25" s="44">
        <f t="shared" si="5"/>
        <v>11160000</v>
      </c>
      <c r="I25" s="45"/>
      <c r="J25" s="14"/>
      <c r="K25" s="15"/>
      <c r="L25" s="14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pans="1:29" ht="30">
      <c r="A26" s="12" t="s">
        <v>48</v>
      </c>
      <c r="B26" s="19" t="s">
        <v>49</v>
      </c>
      <c r="C26" s="13" t="s">
        <v>50</v>
      </c>
      <c r="D26" s="112">
        <f>93*5</f>
        <v>465</v>
      </c>
      <c r="E26" s="113">
        <v>28000</v>
      </c>
      <c r="F26" s="25">
        <f t="shared" si="4"/>
        <v>13020000</v>
      </c>
      <c r="G26" s="46"/>
      <c r="H26" s="44">
        <f t="shared" si="5"/>
        <v>13020000</v>
      </c>
      <c r="I26" s="45"/>
      <c r="J26" s="14"/>
      <c r="K26" s="117"/>
      <c r="L26" s="14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pans="1:29" ht="30">
      <c r="A27" s="12" t="s">
        <v>51</v>
      </c>
      <c r="B27" s="19" t="s">
        <v>52</v>
      </c>
      <c r="C27" s="13" t="s">
        <v>50</v>
      </c>
      <c r="D27" s="112">
        <f>93*5</f>
        <v>465</v>
      </c>
      <c r="E27" s="113">
        <v>33000</v>
      </c>
      <c r="F27" s="25">
        <f t="shared" si="4"/>
        <v>15345000</v>
      </c>
      <c r="G27" s="46"/>
      <c r="H27" s="44">
        <f t="shared" si="5"/>
        <v>15345000</v>
      </c>
      <c r="I27" s="45"/>
      <c r="J27" s="14"/>
      <c r="K27" s="15"/>
      <c r="L27" s="14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</row>
    <row r="28" spans="1:29" ht="30">
      <c r="A28" s="12" t="s">
        <v>53</v>
      </c>
      <c r="B28" s="19" t="s">
        <v>54</v>
      </c>
      <c r="C28" s="13" t="s">
        <v>50</v>
      </c>
      <c r="D28" s="112">
        <f>93*0.5</f>
        <v>46.5</v>
      </c>
      <c r="E28" s="113">
        <v>41112</v>
      </c>
      <c r="F28" s="25">
        <f t="shared" si="4"/>
        <v>1911708</v>
      </c>
      <c r="G28" s="46"/>
      <c r="H28" s="44">
        <f t="shared" si="5"/>
        <v>1911708</v>
      </c>
      <c r="I28" s="45"/>
      <c r="J28" s="14"/>
      <c r="K28" s="15"/>
      <c r="L28" s="14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</row>
    <row r="29" spans="1:29" ht="32.1" customHeight="1">
      <c r="A29" s="12" t="s">
        <v>55</v>
      </c>
      <c r="B29" s="19" t="s">
        <v>56</v>
      </c>
      <c r="C29" s="13" t="s">
        <v>50</v>
      </c>
      <c r="D29" s="112">
        <f>93*0.5</f>
        <v>46.5</v>
      </c>
      <c r="E29" s="113">
        <v>164444</v>
      </c>
      <c r="F29" s="25">
        <f t="shared" si="4"/>
        <v>7646646</v>
      </c>
      <c r="G29" s="46"/>
      <c r="H29" s="44">
        <f t="shared" si="5"/>
        <v>7646646</v>
      </c>
      <c r="I29" s="45"/>
      <c r="J29" s="14"/>
      <c r="K29" s="15"/>
      <c r="L29" s="14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ht="33" customHeight="1">
      <c r="A30" s="12" t="s">
        <v>57</v>
      </c>
      <c r="B30" s="19" t="s">
        <v>58</v>
      </c>
      <c r="C30" s="13" t="s">
        <v>50</v>
      </c>
      <c r="D30" s="112">
        <f>93*0.25</f>
        <v>23.25</v>
      </c>
      <c r="E30" s="113">
        <v>300000</v>
      </c>
      <c r="F30" s="25">
        <f t="shared" si="4"/>
        <v>6975000</v>
      </c>
      <c r="G30" s="46"/>
      <c r="H30" s="44">
        <f t="shared" si="5"/>
        <v>6975000</v>
      </c>
      <c r="I30" s="45"/>
      <c r="J30" s="14"/>
      <c r="K30" s="15"/>
      <c r="L30" s="14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</row>
    <row r="31" spans="1:29" ht="33.6" customHeight="1">
      <c r="A31" s="12" t="s">
        <v>59</v>
      </c>
      <c r="B31" s="19" t="s">
        <v>60</v>
      </c>
      <c r="C31" s="13" t="s">
        <v>32</v>
      </c>
      <c r="D31" s="112">
        <f>93*1</f>
        <v>93</v>
      </c>
      <c r="E31" s="113">
        <v>138100</v>
      </c>
      <c r="F31" s="25">
        <f t="shared" si="4"/>
        <v>12843300</v>
      </c>
      <c r="G31" s="46"/>
      <c r="H31" s="44">
        <f t="shared" si="5"/>
        <v>12843300</v>
      </c>
      <c r="I31" s="45"/>
      <c r="J31" s="14"/>
      <c r="K31" s="15"/>
      <c r="L31" s="14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1:29" ht="33.6" customHeight="1">
      <c r="A32" s="12" t="s">
        <v>61</v>
      </c>
      <c r="B32" s="19" t="s">
        <v>62</v>
      </c>
      <c r="C32" s="13" t="s">
        <v>32</v>
      </c>
      <c r="D32" s="112">
        <f>93*1</f>
        <v>93</v>
      </c>
      <c r="E32" s="113">
        <v>214300</v>
      </c>
      <c r="F32" s="25">
        <f t="shared" ref="F32" si="6">+D32*E32</f>
        <v>19929900</v>
      </c>
      <c r="G32" s="46"/>
      <c r="H32" s="44">
        <f t="shared" ref="H32" si="7">+F32</f>
        <v>19929900</v>
      </c>
      <c r="I32" s="45"/>
      <c r="J32" s="14"/>
      <c r="K32" s="15"/>
      <c r="L32" s="14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pans="1:29" ht="34.5" customHeight="1">
      <c r="A33" s="12" t="s">
        <v>63</v>
      </c>
      <c r="B33" s="19" t="s">
        <v>64</v>
      </c>
      <c r="C33" s="21" t="s">
        <v>32</v>
      </c>
      <c r="D33" s="118">
        <v>1</v>
      </c>
      <c r="E33" s="118">
        <v>2000000</v>
      </c>
      <c r="F33" s="25">
        <f t="shared" si="4"/>
        <v>2000000</v>
      </c>
      <c r="G33" s="46"/>
      <c r="H33" s="44">
        <f t="shared" si="5"/>
        <v>2000000</v>
      </c>
      <c r="I33" s="45"/>
      <c r="J33" s="14"/>
      <c r="K33" s="15"/>
      <c r="L33" s="14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1:29" ht="15.75" customHeight="1">
      <c r="A34" s="78" t="s">
        <v>65</v>
      </c>
      <c r="B34" s="65"/>
      <c r="C34" s="65"/>
      <c r="D34" s="65"/>
      <c r="E34" s="65"/>
      <c r="F34" s="65"/>
      <c r="G34" s="65"/>
      <c r="H34" s="65"/>
      <c r="I34" s="71"/>
      <c r="J34" s="14"/>
      <c r="K34" s="15"/>
      <c r="L34" s="14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ht="15.75" customHeight="1">
      <c r="A35" s="12" t="s">
        <v>13</v>
      </c>
      <c r="B35" s="119" t="s">
        <v>66</v>
      </c>
      <c r="C35" s="21" t="s">
        <v>67</v>
      </c>
      <c r="D35" s="112">
        <f>93*5.5</f>
        <v>511.5</v>
      </c>
      <c r="E35" s="118">
        <v>80000</v>
      </c>
      <c r="F35" s="26">
        <f>+D35*E35</f>
        <v>40920000</v>
      </c>
      <c r="G35" s="38"/>
      <c r="H35" s="47">
        <f>+F35</f>
        <v>40920000</v>
      </c>
      <c r="I35" s="48"/>
      <c r="J35" s="14"/>
      <c r="K35" s="15"/>
      <c r="L35" s="14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</row>
    <row r="36" spans="1:29" ht="15.75" customHeight="1">
      <c r="A36" s="12" t="s">
        <v>16</v>
      </c>
      <c r="B36" s="119" t="s">
        <v>68</v>
      </c>
      <c r="C36" s="21" t="s">
        <v>32</v>
      </c>
      <c r="D36" s="112">
        <f>93*33</f>
        <v>3069</v>
      </c>
      <c r="E36" s="118">
        <v>15000</v>
      </c>
      <c r="F36" s="26">
        <f t="shared" ref="F36:F53" si="8">+D36*E36</f>
        <v>46035000</v>
      </c>
      <c r="G36" s="38"/>
      <c r="H36" s="47">
        <f t="shared" ref="H36:H53" si="9">+F36</f>
        <v>46035000</v>
      </c>
      <c r="I36" s="48"/>
      <c r="J36" s="14"/>
      <c r="K36" s="15"/>
      <c r="L36" s="14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pans="1:29" ht="15.75" customHeight="1">
      <c r="A37" s="12" t="s">
        <v>33</v>
      </c>
      <c r="B37" s="119" t="s">
        <v>69</v>
      </c>
      <c r="C37" s="21" t="s">
        <v>32</v>
      </c>
      <c r="D37" s="112">
        <f>93*7.5</f>
        <v>697.5</v>
      </c>
      <c r="E37" s="118">
        <v>8000</v>
      </c>
      <c r="F37" s="26">
        <f t="shared" si="8"/>
        <v>5580000</v>
      </c>
      <c r="G37" s="38"/>
      <c r="H37" s="47">
        <f t="shared" si="9"/>
        <v>5580000</v>
      </c>
      <c r="I37" s="48"/>
      <c r="J37" s="14"/>
      <c r="K37" s="15"/>
      <c r="L37" s="14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</row>
    <row r="38" spans="1:29" ht="15.75" customHeight="1">
      <c r="A38" s="12" t="s">
        <v>21</v>
      </c>
      <c r="B38" s="119" t="s">
        <v>70</v>
      </c>
      <c r="C38" s="21" t="s">
        <v>32</v>
      </c>
      <c r="D38" s="112">
        <f>93*25</f>
        <v>2325</v>
      </c>
      <c r="E38" s="118">
        <v>22000</v>
      </c>
      <c r="F38" s="26">
        <f t="shared" si="8"/>
        <v>51150000</v>
      </c>
      <c r="G38" s="38"/>
      <c r="H38" s="47">
        <f t="shared" si="9"/>
        <v>51150000</v>
      </c>
      <c r="I38" s="48"/>
      <c r="J38" s="14"/>
      <c r="K38" s="15"/>
      <c r="L38" s="14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pans="1:29" ht="15.75" customHeight="1">
      <c r="A39" s="12" t="s">
        <v>23</v>
      </c>
      <c r="B39" s="119" t="s">
        <v>71</v>
      </c>
      <c r="C39" s="21" t="s">
        <v>32</v>
      </c>
      <c r="D39" s="112">
        <f>93*4.5</f>
        <v>418.5</v>
      </c>
      <c r="E39" s="118">
        <v>35000</v>
      </c>
      <c r="F39" s="26">
        <f t="shared" si="8"/>
        <v>14647500</v>
      </c>
      <c r="G39" s="38"/>
      <c r="H39" s="47">
        <f t="shared" si="9"/>
        <v>14647500</v>
      </c>
      <c r="I39" s="48"/>
      <c r="J39" s="14"/>
      <c r="K39" s="15"/>
      <c r="L39" s="14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</row>
    <row r="40" spans="1:29" ht="15.75" customHeight="1">
      <c r="A40" s="12" t="s">
        <v>38</v>
      </c>
      <c r="B40" s="120" t="s">
        <v>72</v>
      </c>
      <c r="C40" s="21" t="s">
        <v>32</v>
      </c>
      <c r="D40" s="112">
        <f>93*10</f>
        <v>930</v>
      </c>
      <c r="E40" s="118">
        <v>20000</v>
      </c>
      <c r="F40" s="26">
        <f t="shared" si="8"/>
        <v>18600000</v>
      </c>
      <c r="G40" s="38"/>
      <c r="H40" s="47">
        <f t="shared" si="9"/>
        <v>18600000</v>
      </c>
      <c r="I40" s="48"/>
      <c r="J40" s="14"/>
      <c r="K40" s="15"/>
      <c r="L40" s="14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</row>
    <row r="41" spans="1:29" ht="15.75" customHeight="1">
      <c r="A41" s="12" t="s">
        <v>40</v>
      </c>
      <c r="B41" s="120" t="s">
        <v>73</v>
      </c>
      <c r="C41" s="21" t="s">
        <v>74</v>
      </c>
      <c r="D41" s="112">
        <f>93*2</f>
        <v>186</v>
      </c>
      <c r="E41" s="118">
        <v>5000</v>
      </c>
      <c r="F41" s="26">
        <f t="shared" si="8"/>
        <v>930000</v>
      </c>
      <c r="G41" s="38"/>
      <c r="H41" s="47">
        <f t="shared" si="9"/>
        <v>930000</v>
      </c>
      <c r="I41" s="48"/>
      <c r="J41" s="14"/>
      <c r="K41" s="15"/>
      <c r="L41" s="14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</row>
    <row r="42" spans="1:29" ht="30" customHeight="1">
      <c r="A42" s="12" t="s">
        <v>42</v>
      </c>
      <c r="B42" s="120" t="s">
        <v>75</v>
      </c>
      <c r="C42" s="21" t="s">
        <v>32</v>
      </c>
      <c r="D42" s="112">
        <f>93*1</f>
        <v>93</v>
      </c>
      <c r="E42" s="118">
        <v>333333.33</v>
      </c>
      <c r="F42" s="26">
        <f t="shared" si="8"/>
        <v>30999999.690000001</v>
      </c>
      <c r="G42" s="38"/>
      <c r="H42" s="47">
        <f t="shared" si="9"/>
        <v>30999999.690000001</v>
      </c>
      <c r="I42" s="48"/>
      <c r="J42" s="14"/>
      <c r="K42" s="15"/>
      <c r="L42" s="14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</row>
    <row r="43" spans="1:29" ht="27.6" customHeight="1">
      <c r="A43" s="12" t="s">
        <v>45</v>
      </c>
      <c r="B43" s="120" t="s">
        <v>76</v>
      </c>
      <c r="C43" s="21" t="s">
        <v>32</v>
      </c>
      <c r="D43" s="112">
        <f>93*0.5</f>
        <v>46.5</v>
      </c>
      <c r="E43" s="118">
        <v>333333.33</v>
      </c>
      <c r="F43" s="26">
        <f t="shared" si="8"/>
        <v>15499999.845000001</v>
      </c>
      <c r="G43" s="38"/>
      <c r="H43" s="47">
        <f t="shared" si="9"/>
        <v>15499999.845000001</v>
      </c>
      <c r="I43" s="48"/>
      <c r="J43" s="14"/>
      <c r="K43" s="15"/>
      <c r="L43" s="14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</row>
    <row r="44" spans="1:29" ht="15.75" customHeight="1">
      <c r="A44" s="12" t="s">
        <v>48</v>
      </c>
      <c r="B44" s="120" t="s">
        <v>77</v>
      </c>
      <c r="C44" s="21" t="s">
        <v>78</v>
      </c>
      <c r="D44" s="112">
        <f>93*10</f>
        <v>930</v>
      </c>
      <c r="E44" s="118">
        <v>20000</v>
      </c>
      <c r="F44" s="26">
        <f t="shared" si="8"/>
        <v>18600000</v>
      </c>
      <c r="G44" s="38"/>
      <c r="H44" s="47">
        <f t="shared" si="9"/>
        <v>18600000</v>
      </c>
      <c r="I44" s="48"/>
      <c r="J44" s="14"/>
      <c r="K44" s="15"/>
      <c r="L44" s="14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</row>
    <row r="45" spans="1:29" ht="15.75" customHeight="1">
      <c r="A45" s="12" t="s">
        <v>51</v>
      </c>
      <c r="B45" s="120" t="s">
        <v>79</v>
      </c>
      <c r="C45" s="21" t="s">
        <v>32</v>
      </c>
      <c r="D45" s="118">
        <f>93*1</f>
        <v>93</v>
      </c>
      <c r="E45" s="118">
        <v>300000</v>
      </c>
      <c r="F45" s="26">
        <f t="shared" si="8"/>
        <v>27900000</v>
      </c>
      <c r="G45" s="38"/>
      <c r="H45" s="47">
        <f t="shared" si="9"/>
        <v>27900000</v>
      </c>
      <c r="I45" s="48"/>
      <c r="J45" s="14"/>
      <c r="K45" s="15"/>
      <c r="L45" s="14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</row>
    <row r="46" spans="1:29" ht="15.75" customHeight="1">
      <c r="A46" s="12" t="s">
        <v>53</v>
      </c>
      <c r="B46" s="120" t="s">
        <v>80</v>
      </c>
      <c r="C46" s="21" t="s">
        <v>32</v>
      </c>
      <c r="D46" s="118">
        <f t="shared" ref="D46:D50" si="10">93*1</f>
        <v>93</v>
      </c>
      <c r="E46" s="118">
        <v>280000</v>
      </c>
      <c r="F46" s="26">
        <f t="shared" si="8"/>
        <v>26040000</v>
      </c>
      <c r="G46" s="38"/>
      <c r="H46" s="47">
        <f t="shared" si="9"/>
        <v>26040000</v>
      </c>
      <c r="I46" s="48"/>
      <c r="J46" s="14"/>
      <c r="K46" s="15"/>
      <c r="L46" s="14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</row>
    <row r="47" spans="1:29" ht="15.75" customHeight="1">
      <c r="A47" s="12" t="s">
        <v>55</v>
      </c>
      <c r="B47" s="120" t="s">
        <v>81</v>
      </c>
      <c r="C47" s="21" t="s">
        <v>32</v>
      </c>
      <c r="D47" s="118">
        <f t="shared" si="10"/>
        <v>93</v>
      </c>
      <c r="E47" s="118">
        <v>150000</v>
      </c>
      <c r="F47" s="26">
        <f t="shared" si="8"/>
        <v>13950000</v>
      </c>
      <c r="G47" s="38"/>
      <c r="H47" s="47">
        <f t="shared" si="9"/>
        <v>13950000</v>
      </c>
      <c r="I47" s="48"/>
      <c r="J47" s="14"/>
      <c r="K47" s="15"/>
      <c r="L47" s="14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</row>
    <row r="48" spans="1:29" ht="15.75" customHeight="1">
      <c r="A48" s="12" t="s">
        <v>57</v>
      </c>
      <c r="B48" s="120" t="s">
        <v>82</v>
      </c>
      <c r="C48" s="21" t="s">
        <v>32</v>
      </c>
      <c r="D48" s="118">
        <f t="shared" si="10"/>
        <v>93</v>
      </c>
      <c r="E48" s="118">
        <v>120000</v>
      </c>
      <c r="F48" s="26">
        <f t="shared" si="8"/>
        <v>11160000</v>
      </c>
      <c r="G48" s="38"/>
      <c r="H48" s="47">
        <f t="shared" si="9"/>
        <v>11160000</v>
      </c>
      <c r="I48" s="48"/>
      <c r="J48" s="14"/>
      <c r="K48" s="15"/>
      <c r="L48" s="14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</row>
    <row r="49" spans="1:29" ht="15.75" customHeight="1">
      <c r="A49" s="12" t="s">
        <v>59</v>
      </c>
      <c r="B49" s="120" t="s">
        <v>83</v>
      </c>
      <c r="C49" s="21" t="s">
        <v>32</v>
      </c>
      <c r="D49" s="118">
        <f t="shared" si="10"/>
        <v>93</v>
      </c>
      <c r="E49" s="118">
        <v>243697</v>
      </c>
      <c r="F49" s="26">
        <f t="shared" si="8"/>
        <v>22663821</v>
      </c>
      <c r="G49" s="38"/>
      <c r="H49" s="47">
        <f t="shared" si="9"/>
        <v>22663821</v>
      </c>
      <c r="I49" s="48"/>
      <c r="J49" s="14"/>
      <c r="K49" s="15"/>
      <c r="L49" s="14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</row>
    <row r="50" spans="1:29" ht="20.100000000000001" customHeight="1">
      <c r="A50" s="12" t="s">
        <v>61</v>
      </c>
      <c r="B50" s="120" t="s">
        <v>84</v>
      </c>
      <c r="C50" s="21" t="s">
        <v>85</v>
      </c>
      <c r="D50" s="118">
        <f t="shared" si="10"/>
        <v>93</v>
      </c>
      <c r="E50" s="118">
        <v>1172603</v>
      </c>
      <c r="F50" s="26">
        <f t="shared" si="8"/>
        <v>109052079</v>
      </c>
      <c r="G50" s="38"/>
      <c r="H50" s="47">
        <f t="shared" si="9"/>
        <v>109052079</v>
      </c>
      <c r="I50" s="48"/>
      <c r="J50" s="14"/>
      <c r="K50" s="15"/>
      <c r="L50" s="14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</row>
    <row r="51" spans="1:29" ht="28.5" customHeight="1">
      <c r="A51" s="3" t="s">
        <v>63</v>
      </c>
      <c r="B51" s="120" t="s">
        <v>86</v>
      </c>
      <c r="C51" s="21" t="s">
        <v>32</v>
      </c>
      <c r="D51" s="118">
        <v>93</v>
      </c>
      <c r="E51" s="118">
        <v>1200000</v>
      </c>
      <c r="F51" s="26">
        <f t="shared" si="8"/>
        <v>111600000</v>
      </c>
      <c r="G51" s="38"/>
      <c r="H51" s="47">
        <f t="shared" si="9"/>
        <v>111600000</v>
      </c>
      <c r="I51" s="48"/>
      <c r="J51" s="14"/>
      <c r="K51" s="15"/>
      <c r="L51" s="14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</row>
    <row r="52" spans="1:29" ht="15.75" customHeight="1">
      <c r="A52" s="3" t="s">
        <v>87</v>
      </c>
      <c r="B52" s="120" t="s">
        <v>88</v>
      </c>
      <c r="C52" s="21" t="s">
        <v>32</v>
      </c>
      <c r="D52" s="118">
        <v>5</v>
      </c>
      <c r="E52" s="118">
        <v>1600000</v>
      </c>
      <c r="F52" s="26">
        <f t="shared" si="8"/>
        <v>8000000</v>
      </c>
      <c r="G52" s="38"/>
      <c r="H52" s="47">
        <f t="shared" si="9"/>
        <v>8000000</v>
      </c>
      <c r="I52" s="48"/>
      <c r="J52" s="14"/>
      <c r="K52" s="15"/>
      <c r="L52" s="14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</row>
    <row r="53" spans="1:29" ht="15.75" customHeight="1">
      <c r="A53" s="3" t="s">
        <v>89</v>
      </c>
      <c r="B53" s="120" t="s">
        <v>90</v>
      </c>
      <c r="C53" s="21" t="s">
        <v>91</v>
      </c>
      <c r="D53" s="118">
        <v>10</v>
      </c>
      <c r="E53" s="118">
        <v>298000</v>
      </c>
      <c r="F53" s="26">
        <f t="shared" si="8"/>
        <v>2980000</v>
      </c>
      <c r="G53" s="38"/>
      <c r="H53" s="47">
        <f t="shared" si="9"/>
        <v>2980000</v>
      </c>
      <c r="I53" s="48"/>
      <c r="J53" s="14"/>
      <c r="K53" s="15"/>
      <c r="L53" s="14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</row>
    <row r="54" spans="1:29" ht="27" customHeight="1">
      <c r="A54" s="3" t="s">
        <v>92</v>
      </c>
      <c r="B54" s="120" t="s">
        <v>93</v>
      </c>
      <c r="C54" s="21" t="s">
        <v>32</v>
      </c>
      <c r="D54" s="118">
        <v>93</v>
      </c>
      <c r="E54" s="118">
        <v>75000</v>
      </c>
      <c r="F54" s="26">
        <f t="shared" ref="F54" si="11">+D54*E54</f>
        <v>6975000</v>
      </c>
      <c r="G54" s="38"/>
      <c r="H54" s="47">
        <f t="shared" ref="H54" si="12">+F54</f>
        <v>6975000</v>
      </c>
      <c r="I54" s="48"/>
      <c r="J54" s="14"/>
      <c r="K54" s="15"/>
      <c r="L54" s="14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pans="1:29" ht="15.75" customHeight="1">
      <c r="A55" s="78" t="s">
        <v>94</v>
      </c>
      <c r="B55" s="65"/>
      <c r="C55" s="65"/>
      <c r="D55" s="65"/>
      <c r="E55" s="65"/>
      <c r="F55" s="65"/>
      <c r="G55" s="65"/>
      <c r="H55" s="65"/>
      <c r="I55" s="71"/>
      <c r="J55" s="14"/>
      <c r="K55" s="15"/>
      <c r="L55" s="14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pans="1:29" ht="110.25" customHeight="1">
      <c r="A56" s="4" t="s">
        <v>13</v>
      </c>
      <c r="B56" s="116" t="s">
        <v>95</v>
      </c>
      <c r="C56" s="21" t="s">
        <v>91</v>
      </c>
      <c r="D56" s="118">
        <f t="shared" ref="D56" si="13">93*1</f>
        <v>93</v>
      </c>
      <c r="E56" s="121">
        <v>227000</v>
      </c>
      <c r="F56" s="26">
        <f>+D56*E56</f>
        <v>21111000</v>
      </c>
      <c r="G56" s="38"/>
      <c r="H56" s="47">
        <f>+F56</f>
        <v>21111000</v>
      </c>
      <c r="I56" s="48"/>
      <c r="J56" s="14"/>
      <c r="K56" s="15"/>
      <c r="L56" s="14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29" ht="15.75" customHeight="1">
      <c r="A57" s="67" t="s">
        <v>96</v>
      </c>
      <c r="B57" s="68"/>
      <c r="C57" s="68"/>
      <c r="D57" s="68"/>
      <c r="E57" s="69"/>
      <c r="F57" s="24">
        <f>SUM(F17:F56)</f>
        <v>2317975953.5349998</v>
      </c>
      <c r="G57" s="109"/>
      <c r="H57" s="41">
        <f>SUM(H17:H56)</f>
        <v>752513953.53500009</v>
      </c>
      <c r="I57" s="42">
        <f>SUM(I17:I34)</f>
        <v>1565462000</v>
      </c>
      <c r="J57" s="14"/>
      <c r="K57" s="15"/>
      <c r="L57" s="14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</row>
    <row r="58" spans="1:29" ht="33" customHeight="1">
      <c r="A58" s="77" t="s">
        <v>97</v>
      </c>
      <c r="B58" s="65"/>
      <c r="C58" s="65"/>
      <c r="D58" s="65"/>
      <c r="E58" s="65"/>
      <c r="F58" s="65"/>
      <c r="G58" s="65"/>
      <c r="H58" s="65"/>
      <c r="I58" s="71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</row>
    <row r="59" spans="1:29" ht="51.75" customHeight="1">
      <c r="A59" s="78" t="s">
        <v>98</v>
      </c>
      <c r="B59" s="65"/>
      <c r="C59" s="65"/>
      <c r="D59" s="65"/>
      <c r="E59" s="65"/>
      <c r="F59" s="65"/>
      <c r="G59" s="65"/>
      <c r="H59" s="65"/>
      <c r="I59" s="71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</row>
    <row r="60" spans="1:29" ht="27" customHeight="1">
      <c r="A60" s="6" t="s">
        <v>13</v>
      </c>
      <c r="B60" s="10" t="s">
        <v>99</v>
      </c>
      <c r="C60" s="8" t="s">
        <v>100</v>
      </c>
      <c r="D60" s="36">
        <v>4</v>
      </c>
      <c r="E60" s="36">
        <v>313750</v>
      </c>
      <c r="F60" s="114">
        <f t="shared" ref="F60:F61" si="14">+D60*E60</f>
        <v>1255000</v>
      </c>
      <c r="G60" s="122"/>
      <c r="H60" s="123">
        <f t="shared" ref="H60:H61" si="15">+F60</f>
        <v>1255000</v>
      </c>
      <c r="I60" s="49"/>
      <c r="J60" s="14"/>
      <c r="K60" s="15"/>
      <c r="L60" s="14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</row>
    <row r="61" spans="1:29" ht="41.25" customHeight="1">
      <c r="A61" s="9" t="s">
        <v>16</v>
      </c>
      <c r="B61" s="10" t="s">
        <v>101</v>
      </c>
      <c r="C61" s="11" t="s">
        <v>32</v>
      </c>
      <c r="D61" s="40">
        <v>1</v>
      </c>
      <c r="E61" s="40">
        <v>5400000</v>
      </c>
      <c r="F61" s="27">
        <f t="shared" si="14"/>
        <v>5400000</v>
      </c>
      <c r="G61" s="122"/>
      <c r="H61" s="50">
        <f t="shared" si="15"/>
        <v>5400000</v>
      </c>
      <c r="I61" s="51"/>
      <c r="J61" s="14"/>
      <c r="K61" s="15"/>
      <c r="L61" s="14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</row>
    <row r="62" spans="1:29" ht="24.75" customHeight="1">
      <c r="A62" s="81" t="s">
        <v>102</v>
      </c>
      <c r="B62" s="82"/>
      <c r="C62" s="82"/>
      <c r="D62" s="82"/>
      <c r="E62" s="83"/>
      <c r="F62" s="28">
        <f>SUM(F60:F61)</f>
        <v>6655000</v>
      </c>
      <c r="G62" s="53"/>
      <c r="H62" s="52">
        <f>SUM(H60:H61)</f>
        <v>6655000</v>
      </c>
      <c r="I62" s="54">
        <f>SUM(I60:I61)</f>
        <v>0</v>
      </c>
      <c r="J62" s="14"/>
      <c r="K62" s="15"/>
      <c r="L62" s="14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</row>
    <row r="63" spans="1:29" ht="14.25" customHeight="1">
      <c r="A63" s="80"/>
      <c r="B63" s="60"/>
      <c r="C63" s="124"/>
      <c r="D63" s="125"/>
      <c r="E63" s="126"/>
      <c r="F63" s="95"/>
      <c r="G63" s="126"/>
      <c r="H63" s="94"/>
      <c r="I63" s="127"/>
      <c r="J63" s="128"/>
      <c r="K63" s="92"/>
      <c r="L63" s="128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</row>
    <row r="64" spans="1:29" ht="14.45" customHeight="1">
      <c r="A64" s="79" t="s">
        <v>103</v>
      </c>
      <c r="B64" s="65"/>
      <c r="C64" s="65"/>
      <c r="D64" s="65"/>
      <c r="E64" s="66"/>
      <c r="F64" s="29">
        <f>+F14+F57+F62</f>
        <v>2494970953.5349998</v>
      </c>
      <c r="G64" s="129"/>
      <c r="H64" s="84">
        <f>+H14+H57+H62</f>
        <v>929508953.53500009</v>
      </c>
      <c r="I64" s="85">
        <f>+I14+I57+I62</f>
        <v>1565462000</v>
      </c>
      <c r="J64" s="128"/>
      <c r="K64" s="92"/>
      <c r="L64" s="128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</row>
    <row r="65" spans="1:29" ht="15.75" customHeight="1">
      <c r="A65" s="16"/>
      <c r="B65" s="17"/>
      <c r="C65" s="18"/>
      <c r="D65" s="55"/>
      <c r="E65" s="55"/>
      <c r="F65" s="30"/>
      <c r="G65" s="55"/>
      <c r="H65" s="55"/>
      <c r="I65" s="56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</row>
    <row r="66" spans="1:29" ht="15.75" customHeight="1">
      <c r="A66" s="92"/>
      <c r="B66" s="92"/>
      <c r="C66" s="93"/>
      <c r="D66" s="94"/>
      <c r="E66" s="94"/>
      <c r="F66" s="95"/>
      <c r="G66" s="94"/>
      <c r="H66" s="94"/>
      <c r="I66" s="94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</row>
    <row r="67" spans="1:29" ht="15.75" customHeight="1">
      <c r="A67" s="86" t="s">
        <v>104</v>
      </c>
      <c r="B67" s="92"/>
      <c r="C67" s="93"/>
      <c r="D67" s="94"/>
      <c r="E67" s="94"/>
      <c r="F67" s="95" t="s">
        <v>105</v>
      </c>
      <c r="G67" s="94"/>
      <c r="H67" s="46"/>
      <c r="I67" s="94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</row>
    <row r="68" spans="1:29" ht="15.75" customHeight="1">
      <c r="A68" s="87" t="s">
        <v>106</v>
      </c>
      <c r="B68" s="92"/>
      <c r="C68" s="93"/>
      <c r="D68" s="94"/>
      <c r="E68" s="94"/>
      <c r="F68" s="95"/>
      <c r="G68" s="94"/>
      <c r="H68" s="94"/>
      <c r="I68" s="94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</row>
    <row r="69" spans="1:29" ht="15.75" customHeight="1">
      <c r="A69" s="86" t="s">
        <v>107</v>
      </c>
      <c r="B69" s="92"/>
      <c r="C69" s="93"/>
      <c r="D69" s="94"/>
      <c r="E69" s="94"/>
      <c r="F69" s="95"/>
      <c r="G69" s="94"/>
      <c r="H69" s="94"/>
      <c r="I69" s="94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</row>
    <row r="70" spans="1:29" ht="15.75" customHeight="1">
      <c r="A70" s="92"/>
      <c r="B70" s="92"/>
      <c r="C70" s="93"/>
      <c r="D70" s="94"/>
      <c r="E70" s="94"/>
      <c r="F70" s="95"/>
      <c r="G70" s="94"/>
      <c r="H70" s="94"/>
      <c r="I70" s="94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</row>
    <row r="71" spans="1:29" ht="15.75" customHeight="1">
      <c r="A71" s="92"/>
      <c r="B71" s="92"/>
      <c r="C71" s="93"/>
      <c r="D71" s="94"/>
      <c r="E71" s="94"/>
      <c r="F71" s="95"/>
      <c r="G71" s="94"/>
      <c r="H71" s="94"/>
      <c r="I71" s="94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</row>
    <row r="72" spans="1:29" ht="15.75" customHeight="1">
      <c r="A72" s="92"/>
      <c r="B72" s="92"/>
      <c r="C72" s="93"/>
      <c r="D72" s="94"/>
      <c r="E72" s="94"/>
      <c r="F72" s="95"/>
      <c r="G72" s="94"/>
      <c r="H72" s="94"/>
      <c r="I72" s="94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</row>
    <row r="73" spans="1:29" ht="15.75" customHeight="1">
      <c r="A73" s="92"/>
      <c r="B73" s="92"/>
      <c r="C73" s="93"/>
      <c r="D73" s="94"/>
      <c r="E73" s="94"/>
      <c r="F73" s="95"/>
      <c r="G73" s="94"/>
      <c r="H73" s="94"/>
      <c r="I73" s="94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</row>
    <row r="74" spans="1:29" ht="15.75" customHeight="1">
      <c r="A74" s="92"/>
      <c r="B74" s="92"/>
      <c r="C74" s="93"/>
      <c r="D74" s="94"/>
      <c r="E74" s="94"/>
      <c r="F74" s="95"/>
      <c r="G74" s="94"/>
      <c r="H74" s="94"/>
      <c r="I74" s="94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</row>
    <row r="75" spans="1:29" ht="15.75" customHeight="1">
      <c r="A75" s="92"/>
      <c r="B75" s="92"/>
      <c r="C75" s="93"/>
      <c r="D75" s="94"/>
      <c r="E75" s="94"/>
      <c r="F75" s="95"/>
      <c r="G75" s="94"/>
      <c r="H75" s="94"/>
      <c r="I75" s="94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</row>
    <row r="76" spans="1:29" ht="15.75" customHeight="1">
      <c r="A76" s="92"/>
      <c r="B76" s="92"/>
      <c r="C76" s="93"/>
      <c r="D76" s="94"/>
      <c r="E76" s="94"/>
      <c r="F76" s="95"/>
      <c r="G76" s="94"/>
      <c r="H76" s="94"/>
      <c r="I76" s="94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</row>
    <row r="77" spans="1:29" ht="15.75" customHeight="1">
      <c r="A77" s="92"/>
      <c r="B77" s="92"/>
      <c r="C77" s="93"/>
      <c r="D77" s="94"/>
      <c r="E77" s="94"/>
      <c r="F77" s="95"/>
      <c r="G77" s="94"/>
      <c r="H77" s="94"/>
      <c r="I77" s="94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</row>
    <row r="78" spans="1:29" ht="15.75" customHeight="1">
      <c r="A78" s="92"/>
      <c r="B78" s="92"/>
      <c r="C78" s="93"/>
      <c r="D78" s="94"/>
      <c r="E78" s="94"/>
      <c r="F78" s="95"/>
      <c r="G78" s="94"/>
      <c r="H78" s="94"/>
      <c r="I78" s="94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</row>
    <row r="79" spans="1:29" ht="15.75" customHeight="1">
      <c r="A79" s="92"/>
      <c r="B79" s="92"/>
      <c r="C79" s="93"/>
      <c r="D79" s="94"/>
      <c r="E79" s="94"/>
      <c r="F79" s="95"/>
      <c r="G79" s="94"/>
      <c r="H79" s="94"/>
      <c r="I79" s="94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</row>
    <row r="80" spans="1:29" ht="15.75" customHeight="1">
      <c r="A80" s="92"/>
      <c r="B80" s="92"/>
      <c r="C80" s="93"/>
      <c r="D80" s="94"/>
      <c r="E80" s="94"/>
      <c r="F80" s="95"/>
      <c r="G80" s="94"/>
      <c r="H80" s="94"/>
      <c r="I80" s="94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</row>
    <row r="81" spans="1:29" ht="15.75" customHeight="1">
      <c r="A81" s="92"/>
      <c r="B81" s="92"/>
      <c r="C81" s="93"/>
      <c r="D81" s="94"/>
      <c r="E81" s="94"/>
      <c r="F81" s="95"/>
      <c r="G81" s="94"/>
      <c r="H81" s="94"/>
      <c r="I81" s="94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</row>
    <row r="82" spans="1:29" ht="15.75" customHeight="1">
      <c r="A82" s="92"/>
      <c r="B82" s="92"/>
      <c r="C82" s="93"/>
      <c r="D82" s="94"/>
      <c r="E82" s="94"/>
      <c r="F82" s="95"/>
      <c r="G82" s="94"/>
      <c r="H82" s="94"/>
      <c r="I82" s="94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</row>
    <row r="83" spans="1:29" ht="15.75" customHeight="1">
      <c r="A83" s="92"/>
      <c r="B83" s="92"/>
      <c r="C83" s="93"/>
      <c r="D83" s="94"/>
      <c r="E83" s="94"/>
      <c r="F83" s="95"/>
      <c r="G83" s="94"/>
      <c r="H83" s="94"/>
      <c r="I83" s="94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</row>
    <row r="84" spans="1:29" ht="15.75" customHeight="1">
      <c r="A84" s="92"/>
      <c r="B84" s="92"/>
      <c r="C84" s="93"/>
      <c r="D84" s="94"/>
      <c r="E84" s="94"/>
      <c r="F84" s="95"/>
      <c r="G84" s="94"/>
      <c r="H84" s="94"/>
      <c r="I84" s="94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</row>
    <row r="85" spans="1:29" ht="15.75" customHeight="1">
      <c r="A85" s="92"/>
      <c r="B85" s="92"/>
      <c r="C85" s="93"/>
      <c r="D85" s="94"/>
      <c r="E85" s="94"/>
      <c r="F85" s="95"/>
      <c r="G85" s="94"/>
      <c r="H85" s="94"/>
      <c r="I85" s="94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</row>
    <row r="86" spans="1:29" ht="15.75" customHeight="1">
      <c r="A86" s="92"/>
      <c r="B86" s="92"/>
      <c r="C86" s="93"/>
      <c r="D86" s="94"/>
      <c r="E86" s="94"/>
      <c r="F86" s="95"/>
      <c r="G86" s="94"/>
      <c r="H86" s="94"/>
      <c r="I86" s="94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</row>
    <row r="87" spans="1:29" ht="15.75" customHeight="1">
      <c r="A87" s="92"/>
      <c r="B87" s="92"/>
      <c r="C87" s="93"/>
      <c r="D87" s="94"/>
      <c r="E87" s="94"/>
      <c r="F87" s="95"/>
      <c r="G87" s="94"/>
      <c r="H87" s="94"/>
      <c r="I87" s="94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</row>
    <row r="88" spans="1:29" ht="15.75" customHeight="1">
      <c r="A88" s="92"/>
      <c r="B88" s="92"/>
      <c r="C88" s="93"/>
      <c r="D88" s="94"/>
      <c r="E88" s="94"/>
      <c r="F88" s="95"/>
      <c r="G88" s="94"/>
      <c r="H88" s="94"/>
      <c r="I88" s="94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</row>
    <row r="89" spans="1:29" ht="15.75" customHeight="1">
      <c r="A89" s="92"/>
      <c r="B89" s="92"/>
      <c r="C89" s="93"/>
      <c r="D89" s="94"/>
      <c r="E89" s="94"/>
      <c r="F89" s="95"/>
      <c r="G89" s="94"/>
      <c r="H89" s="94"/>
      <c r="I89" s="94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</row>
    <row r="90" spans="1:29" ht="15.75" customHeight="1">
      <c r="A90" s="92"/>
      <c r="B90" s="92"/>
      <c r="C90" s="93"/>
      <c r="D90" s="94"/>
      <c r="E90" s="94"/>
      <c r="F90" s="95"/>
      <c r="G90" s="94"/>
      <c r="H90" s="94"/>
      <c r="I90" s="94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</row>
    <row r="91" spans="1:29" ht="15.75" customHeight="1">
      <c r="A91" s="92"/>
      <c r="B91" s="92"/>
      <c r="C91" s="93"/>
      <c r="D91" s="94"/>
      <c r="E91" s="94"/>
      <c r="F91" s="95"/>
      <c r="G91" s="94"/>
      <c r="H91" s="94"/>
      <c r="I91" s="94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</row>
    <row r="92" spans="1:29" ht="15.75" customHeight="1">
      <c r="A92" s="92"/>
      <c r="B92" s="92"/>
      <c r="C92" s="93"/>
      <c r="D92" s="94"/>
      <c r="E92" s="94"/>
      <c r="F92" s="95"/>
      <c r="G92" s="94"/>
      <c r="H92" s="94"/>
      <c r="I92" s="94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</row>
    <row r="93" spans="1:29" ht="15.75" customHeight="1">
      <c r="A93" s="92"/>
      <c r="B93" s="92"/>
      <c r="C93" s="93"/>
      <c r="D93" s="94"/>
      <c r="E93" s="94"/>
      <c r="F93" s="95"/>
      <c r="G93" s="94"/>
      <c r="H93" s="94"/>
      <c r="I93" s="94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</row>
    <row r="94" spans="1:29" ht="15.75" customHeight="1">
      <c r="A94" s="92"/>
      <c r="B94" s="92"/>
      <c r="C94" s="93"/>
      <c r="D94" s="94"/>
      <c r="E94" s="94"/>
      <c r="F94" s="95"/>
      <c r="G94" s="94"/>
      <c r="H94" s="94"/>
      <c r="I94" s="94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</row>
    <row r="95" spans="1:29" ht="15.75" customHeight="1">
      <c r="A95" s="92"/>
      <c r="B95" s="92"/>
      <c r="C95" s="93"/>
      <c r="D95" s="94"/>
      <c r="E95" s="94"/>
      <c r="F95" s="95"/>
      <c r="G95" s="94"/>
      <c r="H95" s="94"/>
      <c r="I95" s="94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</row>
    <row r="96" spans="1:29" ht="15.75" customHeight="1">
      <c r="A96" s="92"/>
      <c r="B96" s="92"/>
      <c r="C96" s="93"/>
      <c r="D96" s="94"/>
      <c r="E96" s="94"/>
      <c r="F96" s="95"/>
      <c r="G96" s="94"/>
      <c r="H96" s="94"/>
      <c r="I96" s="94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</row>
    <row r="97" spans="1:29" ht="15.75" customHeight="1">
      <c r="A97" s="92"/>
      <c r="B97" s="92"/>
      <c r="C97" s="93"/>
      <c r="D97" s="94"/>
      <c r="E97" s="94"/>
      <c r="F97" s="95"/>
      <c r="G97" s="94"/>
      <c r="H97" s="94"/>
      <c r="I97" s="94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</row>
    <row r="98" spans="1:29" ht="15.75" customHeight="1">
      <c r="A98" s="92"/>
      <c r="B98" s="92"/>
      <c r="C98" s="93"/>
      <c r="D98" s="94"/>
      <c r="E98" s="94"/>
      <c r="F98" s="95"/>
      <c r="G98" s="94"/>
      <c r="H98" s="94"/>
      <c r="I98" s="94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</row>
    <row r="99" spans="1:29" ht="15.75" customHeight="1">
      <c r="A99" s="92"/>
      <c r="B99" s="92"/>
      <c r="C99" s="93"/>
      <c r="D99" s="94"/>
      <c r="E99" s="94"/>
      <c r="F99" s="95"/>
      <c r="G99" s="94"/>
      <c r="H99" s="94"/>
      <c r="I99" s="94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</row>
    <row r="100" spans="1:29" ht="15.75" customHeight="1">
      <c r="A100" s="92"/>
      <c r="B100" s="92"/>
      <c r="C100" s="93"/>
      <c r="D100" s="94"/>
      <c r="E100" s="94"/>
      <c r="F100" s="95"/>
      <c r="G100" s="94"/>
      <c r="H100" s="94"/>
      <c r="I100" s="94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</row>
    <row r="101" spans="1:29" ht="15.75" customHeight="1">
      <c r="A101" s="92"/>
      <c r="B101" s="92"/>
      <c r="C101" s="93"/>
      <c r="D101" s="94"/>
      <c r="E101" s="94"/>
      <c r="F101" s="95"/>
      <c r="G101" s="94"/>
      <c r="H101" s="94"/>
      <c r="I101" s="94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</row>
    <row r="102" spans="1:29" ht="15.75" customHeight="1">
      <c r="A102" s="92"/>
      <c r="B102" s="92"/>
      <c r="C102" s="93"/>
      <c r="D102" s="94"/>
      <c r="E102" s="94"/>
      <c r="F102" s="95"/>
      <c r="G102" s="94"/>
      <c r="H102" s="94"/>
      <c r="I102" s="94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</row>
    <row r="103" spans="1:29" ht="15.75" customHeight="1">
      <c r="A103" s="92"/>
      <c r="B103" s="92"/>
      <c r="C103" s="93"/>
      <c r="D103" s="94"/>
      <c r="E103" s="94"/>
      <c r="F103" s="95"/>
      <c r="G103" s="94"/>
      <c r="H103" s="94"/>
      <c r="I103" s="94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</row>
    <row r="104" spans="1:29" ht="15.75" customHeight="1">
      <c r="A104" s="92"/>
      <c r="B104" s="92"/>
      <c r="C104" s="93"/>
      <c r="D104" s="94"/>
      <c r="E104" s="94"/>
      <c r="F104" s="95"/>
      <c r="G104" s="94"/>
      <c r="H104" s="94"/>
      <c r="I104" s="94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</row>
  </sheetData>
  <mergeCells count="22">
    <mergeCell ref="A63:B63"/>
    <mergeCell ref="A64:E64"/>
    <mergeCell ref="A14:E14"/>
    <mergeCell ref="A15:I15"/>
    <mergeCell ref="A16:I16"/>
    <mergeCell ref="A34:I34"/>
    <mergeCell ref="A55:I55"/>
    <mergeCell ref="A59:I59"/>
    <mergeCell ref="A62:E62"/>
    <mergeCell ref="A58:I58"/>
    <mergeCell ref="J8:T8"/>
    <mergeCell ref="U8:AC8"/>
    <mergeCell ref="C1:H1"/>
    <mergeCell ref="C2:H2"/>
    <mergeCell ref="A57:E57"/>
    <mergeCell ref="A4:B4"/>
    <mergeCell ref="C4:I4"/>
    <mergeCell ref="A1:B2"/>
    <mergeCell ref="I1:I2"/>
    <mergeCell ref="A6:B6"/>
    <mergeCell ref="A7:I7"/>
    <mergeCell ref="A8:I8"/>
  </mergeCells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2021-08-31T12:04:22Z</dcterms:modified>
  <cp:category/>
  <cp:contentStatus/>
</cp:coreProperties>
</file>