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Adriana.garcia\Documents\PDET\PLAN DE TRABAJO ADRIANA\FONDO COLOMBIA EN PAZ\"/>
    </mc:Choice>
  </mc:AlternateContent>
  <xr:revisionPtr revIDLastSave="7" documentId="13_ncr:1_{1F927E86-2C6B-4ACD-A082-649518688E10}" xr6:coauthVersionLast="47" xr6:coauthVersionMax="47" xr10:uidLastSave="{51D9103B-133D-4C66-9984-5BD2BD2BE384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H13" i="1" s="1"/>
  <c r="D14" i="1"/>
  <c r="F45" i="1"/>
  <c r="H45" i="1" s="1"/>
  <c r="F23" i="1"/>
  <c r="H23" i="1" s="1"/>
  <c r="F28" i="1"/>
  <c r="H28" i="1" s="1"/>
  <c r="F47" i="1"/>
  <c r="H47" i="1" s="1"/>
  <c r="F29" i="1"/>
  <c r="H29" i="1" s="1"/>
  <c r="F48" i="1"/>
  <c r="H48" i="1" s="1"/>
  <c r="F49" i="1"/>
  <c r="H49" i="1" s="1"/>
  <c r="F30" i="1"/>
  <c r="H30" i="1" s="1"/>
  <c r="D32" i="1"/>
  <c r="D22" i="1"/>
  <c r="D21" i="1"/>
  <c r="D20" i="1"/>
  <c r="D19" i="1"/>
  <c r="D18" i="1"/>
  <c r="D17" i="1"/>
  <c r="D16" i="1"/>
  <c r="D15" i="1"/>
  <c r="D12" i="1"/>
  <c r="D11" i="1"/>
  <c r="D9" i="1" l="1"/>
  <c r="F9" i="1" s="1"/>
  <c r="I9" i="1" s="1"/>
  <c r="I33" i="1" s="1"/>
  <c r="F27" i="1"/>
  <c r="H27" i="1" s="1"/>
  <c r="F46" i="1"/>
  <c r="H46" i="1" s="1"/>
  <c r="F31" i="1"/>
  <c r="H31" i="1" s="1"/>
  <c r="F26" i="1"/>
  <c r="H26" i="1" s="1"/>
  <c r="F25" i="1"/>
  <c r="H25" i="1" s="1"/>
  <c r="F24" i="1"/>
  <c r="H24" i="1" s="1"/>
  <c r="F44" i="1"/>
  <c r="H44" i="1" s="1"/>
  <c r="F43" i="1"/>
  <c r="I41" i="1"/>
  <c r="F40" i="1"/>
  <c r="H40" i="1" s="1"/>
  <c r="D39" i="1"/>
  <c r="F39" i="1" s="1"/>
  <c r="H39" i="1" s="1"/>
  <c r="D38" i="1"/>
  <c r="F38" i="1" s="1"/>
  <c r="H38" i="1" s="1"/>
  <c r="F37" i="1"/>
  <c r="H37" i="1" s="1"/>
  <c r="E36" i="1"/>
  <c r="F36" i="1" s="1"/>
  <c r="H36" i="1" s="1"/>
  <c r="F35" i="1"/>
  <c r="H35" i="1" s="1"/>
  <c r="F32" i="1"/>
  <c r="H32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2" i="1"/>
  <c r="H12" i="1" s="1"/>
  <c r="F11" i="1"/>
  <c r="H11" i="1" s="1"/>
  <c r="F10" i="1"/>
  <c r="H10" i="1" s="1"/>
  <c r="I52" i="1" l="1"/>
  <c r="F50" i="1"/>
  <c r="H43" i="1"/>
  <c r="H50" i="1" s="1"/>
  <c r="H41" i="1"/>
  <c r="H33" i="1"/>
  <c r="F41" i="1"/>
  <c r="F33" i="1"/>
  <c r="F52" i="1" l="1"/>
  <c r="H52" i="1"/>
</calcChain>
</file>

<file path=xl/sharedStrings.xml><?xml version="1.0" encoding="utf-8"?>
<sst xmlns="http://schemas.openxmlformats.org/spreadsheetml/2006/main" count="98" uniqueCount="72">
  <si>
    <t>PRESUPUESTO DEL PROYECTO</t>
  </si>
  <si>
    <t>AGENCIA DE RENOVACION DEL TERRITORIO - ART</t>
  </si>
  <si>
    <t>NOMBRE DEL PROYECTO</t>
  </si>
  <si>
    <t>Fortalecimiento integral de la cadena productiva cacaotera en el municipio de Valdivia, Antioquia.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</si>
  <si>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</si>
  <si>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</si>
  <si>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</si>
  <si>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</si>
  <si>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</si>
  <si>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</si>
  <si>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</si>
  <si>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1.Incremento del área productiva y mejoramiento de la productividad del cacao en los participantes del proyecto</t>
  </si>
  <si>
    <t>Actividad 1.1.Siembra de 30 hectáreas de plantaciones de cacao en sistema agroforestal
Actividad 1.2.Sostenimiento de 70 hectáreas de plantaciones de cacao de los beneficiarios</t>
  </si>
  <si>
    <t>Mano de obra</t>
  </si>
  <si>
    <t>Jornales</t>
  </si>
  <si>
    <t>Análisis de suelos fisico químicos de elementos mayores y menores</t>
  </si>
  <si>
    <t>Unidad</t>
  </si>
  <si>
    <t>Plántula de cacao injertado</t>
  </si>
  <si>
    <t>Plántula</t>
  </si>
  <si>
    <t>Colinos de plátanos</t>
  </si>
  <si>
    <t>Colinos</t>
  </si>
  <si>
    <t>Árboles maderables (Abarco)</t>
  </si>
  <si>
    <t>Cal dolomita</t>
  </si>
  <si>
    <t>Bulto</t>
  </si>
  <si>
    <t>Materia orgánica</t>
  </si>
  <si>
    <t>Fertilizante 15-15-15</t>
  </si>
  <si>
    <t>Fetilizante 10-30-10</t>
  </si>
  <si>
    <t>Agrimins</t>
  </si>
  <si>
    <t>Ridomil</t>
  </si>
  <si>
    <t>Kilogramo</t>
  </si>
  <si>
    <t>Oxicloruro de cobre</t>
  </si>
  <si>
    <t>Regent</t>
  </si>
  <si>
    <t>Litro</t>
  </si>
  <si>
    <t>Empaques</t>
  </si>
  <si>
    <t>Costal de fique</t>
  </si>
  <si>
    <t>Fumigadora Mitsubishi tu26 de 27 lts. Referencia WL768-U</t>
  </si>
  <si>
    <t>Guadaña Stihl Fs280</t>
  </si>
  <si>
    <t>Paladraga Herragro 5408</t>
  </si>
  <si>
    <t>Palín Hoyador Bellota</t>
  </si>
  <si>
    <t>i</t>
  </si>
  <si>
    <t xml:space="preserve">Tijera podón marco extensible </t>
  </si>
  <si>
    <t>Podador y tijera ramas altas (desjarretadora). Herragro</t>
  </si>
  <si>
    <t>Navaja injertadora Victorinox Jardineria Swiss Army Original 3.9040</t>
  </si>
  <si>
    <t>Bomba de espalda</t>
  </si>
  <si>
    <t>Barretón Forjado 3167 con cabo</t>
  </si>
  <si>
    <t>Transporte insumos de la cabecera municipal a las veredas</t>
  </si>
  <si>
    <t>Tonelada</t>
  </si>
  <si>
    <t>SUBTOTAL COMPONENTE 1</t>
  </si>
  <si>
    <t xml:space="preserve">COMPONENTE 2.  Paquete tecnológico  transferido  y  acompañamiento técnico integral a los productores </t>
  </si>
  <si>
    <t>Asistencia técnica (Agrónomos)</t>
  </si>
  <si>
    <t>Mes Profesional</t>
  </si>
  <si>
    <t>Acompañamiento social, empresarial y comercial</t>
  </si>
  <si>
    <t>Implementación fichas ambientales</t>
  </si>
  <si>
    <t xml:space="preserve">Global </t>
  </si>
  <si>
    <t>Logística de operación: Refrigerio, alquiler equipos, alquiler salón</t>
  </si>
  <si>
    <t>Insumo de papelería para realizar los talleres</t>
  </si>
  <si>
    <t xml:space="preserve">Logística y materiales para la ejecución de los acompañamientos </t>
  </si>
  <si>
    <t>SUBTOTAL COMPONENTE 2</t>
  </si>
  <si>
    <t>COMPONENTE 3. Mejoramiento Poscosecha</t>
  </si>
  <si>
    <t xml:space="preserve">Secadores-Tipo casa elba </t>
  </si>
  <si>
    <t>Fermentadores</t>
  </si>
  <si>
    <t>Logística instalación fermentadores y secaderos</t>
  </si>
  <si>
    <t xml:space="preserve">Tijera de podar profesional 20 cm </t>
  </si>
  <si>
    <t xml:space="preserve">Machete </t>
  </si>
  <si>
    <t>Lima triangular con cabo Herragro</t>
  </si>
  <si>
    <t>Gramera digital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</si>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</sst>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  <numFmt numFmtId="169" formatCode="_-&quot;$&quot;* #,##0_-;\-&quot;$&quot;* #,##0_-;_-&quot;$&quot;* &quot;-&quot;_-;_-@_-"/>
  </numFmts>
  <fonts count="14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sz val="11"/>
      <color rgb="FFFF0000"/>
      <name val="Calibri"/>
    </font>
    <font>
      <sz val="10"/>
      <color rgb="FF000000"/>
      <name val="Calibri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11"/>
    <xf numFmtId="169" fontId="9" fillId="0" borderId="11" applyFont="0" applyFill="0" applyBorder="0" applyAlignment="0" applyProtection="0"/>
  </cellStyleXfs>
  <cellXfs count="127">
    <xf numFmtId="0" fontId="0" fillId="0" borderId="0" xfId="0" applyFont="1" applyAlignment="1"/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2" borderId="12" xfId="0" applyFont="1" applyFill="1" applyBorder="1" applyAlignment="1">
      <alignment horizontal="left" wrapText="1"/>
    </xf>
    <xf numFmtId="164" fontId="0" fillId="2" borderId="12" xfId="0" applyNumberFormat="1" applyFont="1" applyFill="1" applyBorder="1" applyAlignment="1">
      <alignment horizontal="right" wrapText="1"/>
    </xf>
    <xf numFmtId="165" fontId="0" fillId="2" borderId="12" xfId="0" applyNumberFormat="1" applyFont="1" applyFill="1" applyBorder="1" applyAlignment="1">
      <alignment horizontal="right" wrapText="1"/>
    </xf>
    <xf numFmtId="3" fontId="0" fillId="0" borderId="12" xfId="0" applyNumberFormat="1" applyFont="1" applyBorder="1" applyAlignment="1">
      <alignment horizontal="center" wrapText="1"/>
    </xf>
    <xf numFmtId="165" fontId="1" fillId="4" borderId="7" xfId="0" applyNumberFormat="1" applyFont="1" applyFill="1" applyBorder="1" applyAlignment="1">
      <alignment wrapText="1"/>
    </xf>
    <xf numFmtId="165" fontId="0" fillId="2" borderId="7" xfId="0" applyNumberFormat="1" applyFont="1" applyFill="1" applyBorder="1" applyAlignment="1">
      <alignment wrapText="1"/>
    </xf>
    <xf numFmtId="165" fontId="0" fillId="2" borderId="7" xfId="0" applyNumberFormat="1" applyFont="1" applyFill="1" applyBorder="1" applyAlignment="1">
      <alignment horizontal="center" wrapText="1"/>
    </xf>
    <xf numFmtId="165" fontId="0" fillId="2" borderId="12" xfId="0" applyNumberFormat="1" applyFont="1" applyFill="1" applyBorder="1" applyAlignment="1">
      <alignment horizontal="center" wrapText="1"/>
    </xf>
    <xf numFmtId="165" fontId="0" fillId="2" borderId="12" xfId="0" applyNumberFormat="1" applyFont="1" applyFill="1" applyBorder="1" applyAlignment="1">
      <alignment wrapText="1"/>
    </xf>
    <xf numFmtId="165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5" fontId="0" fillId="0" borderId="12" xfId="0" applyNumberFormat="1" applyFont="1" applyBorder="1" applyAlignment="1">
      <alignment horizontal="right" wrapText="1"/>
    </xf>
    <xf numFmtId="165" fontId="0" fillId="2" borderId="12" xfId="0" applyNumberFormat="1" applyFont="1" applyFill="1" applyBorder="1"/>
    <xf numFmtId="165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165" fontId="1" fillId="4" borderId="12" xfId="0" applyNumberFormat="1" applyFont="1" applyFill="1" applyBorder="1"/>
    <xf numFmtId="0" fontId="0" fillId="0" borderId="12" xfId="0" applyFont="1" applyBorder="1" applyAlignment="1">
      <alignment vertical="top" wrapText="1"/>
    </xf>
    <xf numFmtId="0" fontId="0" fillId="2" borderId="12" xfId="0" applyFont="1" applyFill="1" applyBorder="1" applyAlignment="1">
      <alignment horizontal="left" vertical="top" wrapText="1"/>
    </xf>
    <xf numFmtId="3" fontId="0" fillId="0" borderId="12" xfId="0" applyNumberFormat="1" applyFont="1" applyBorder="1" applyAlignment="1">
      <alignment horizontal="center" vertical="top" wrapText="1"/>
    </xf>
    <xf numFmtId="164" fontId="0" fillId="2" borderId="12" xfId="0" applyNumberFormat="1" applyFont="1" applyFill="1" applyBorder="1" applyAlignment="1">
      <alignment horizontal="right" vertical="top" wrapText="1"/>
    </xf>
    <xf numFmtId="165" fontId="0" fillId="0" borderId="14" xfId="0" applyNumberFormat="1" applyFont="1" applyBorder="1" applyAlignment="1">
      <alignment horizontal="right" vertical="top" wrapText="1"/>
    </xf>
    <xf numFmtId="165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1" fillId="0" borderId="12" xfId="0" applyFont="1" applyBorder="1" applyAlignment="1">
      <alignment wrapText="1"/>
    </xf>
    <xf numFmtId="165" fontId="0" fillId="2" borderId="11" xfId="0" applyNumberFormat="1" applyFont="1" applyFill="1" applyBorder="1" applyAlignment="1">
      <alignment horizontal="right" wrapText="1"/>
    </xf>
    <xf numFmtId="0" fontId="0" fillId="2" borderId="23" xfId="0" applyFont="1" applyFill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horizontal="left"/>
    </xf>
    <xf numFmtId="164" fontId="0" fillId="2" borderId="11" xfId="0" applyNumberFormat="1" applyFont="1" applyFill="1" applyBorder="1"/>
    <xf numFmtId="165" fontId="0" fillId="2" borderId="11" xfId="0" applyNumberFormat="1" applyFont="1" applyFill="1" applyBorder="1"/>
    <xf numFmtId="0" fontId="0" fillId="2" borderId="24" xfId="0" applyFont="1" applyFill="1" applyBorder="1"/>
    <xf numFmtId="0" fontId="5" fillId="2" borderId="23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164" fontId="5" fillId="2" borderId="11" xfId="0" applyNumberFormat="1" applyFont="1" applyFill="1" applyBorder="1" applyAlignment="1">
      <alignment vertical="center"/>
    </xf>
    <xf numFmtId="165" fontId="5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wrapText="1"/>
    </xf>
    <xf numFmtId="164" fontId="0" fillId="2" borderId="14" xfId="0" applyNumberFormat="1" applyFont="1" applyFill="1" applyBorder="1" applyAlignment="1">
      <alignment horizontal="right" wrapText="1"/>
    </xf>
    <xf numFmtId="165" fontId="0" fillId="2" borderId="14" xfId="0" applyNumberFormat="1" applyFont="1" applyFill="1" applyBorder="1" applyAlignment="1">
      <alignment horizontal="right" wrapText="1"/>
    </xf>
    <xf numFmtId="165" fontId="0" fillId="2" borderId="22" xfId="0" applyNumberFormat="1" applyFont="1" applyFill="1" applyBorder="1" applyAlignment="1">
      <alignment horizontal="right" wrapText="1"/>
    </xf>
    <xf numFmtId="165" fontId="0" fillId="2" borderId="29" xfId="0" applyNumberFormat="1" applyFont="1" applyFill="1" applyBorder="1" applyAlignment="1">
      <alignment horizontal="right" wrapText="1"/>
    </xf>
    <xf numFmtId="165" fontId="0" fillId="0" borderId="11" xfId="0" applyNumberFormat="1" applyFont="1" applyBorder="1" applyAlignment="1">
      <alignment horizontal="right" wrapText="1"/>
    </xf>
    <xf numFmtId="165" fontId="1" fillId="4" borderId="27" xfId="0" applyNumberFormat="1" applyFont="1" applyFill="1" applyBorder="1" applyAlignment="1">
      <alignment wrapText="1"/>
    </xf>
    <xf numFmtId="0" fontId="0" fillId="2" borderId="30" xfId="0" applyFont="1" applyFill="1" applyBorder="1" applyAlignment="1">
      <alignment horizontal="center" wrapText="1"/>
    </xf>
    <xf numFmtId="165" fontId="0" fillId="2" borderId="14" xfId="0" applyNumberFormat="1" applyFont="1" applyFill="1" applyBorder="1" applyAlignment="1">
      <alignment horizontal="center" wrapText="1"/>
    </xf>
    <xf numFmtId="165" fontId="0" fillId="2" borderId="11" xfId="0" applyNumberFormat="1" applyFont="1" applyFill="1" applyBorder="1" applyAlignment="1">
      <alignment horizontal="center" wrapText="1"/>
    </xf>
    <xf numFmtId="165" fontId="0" fillId="2" borderId="22" xfId="0" applyNumberFormat="1" applyFont="1" applyFill="1" applyBorder="1" applyAlignment="1">
      <alignment horizontal="center" wrapText="1"/>
    </xf>
    <xf numFmtId="0" fontId="0" fillId="2" borderId="31" xfId="0" applyFont="1" applyFill="1" applyBorder="1" applyAlignment="1">
      <alignment horizontal="center" wrapText="1"/>
    </xf>
    <xf numFmtId="165" fontId="0" fillId="2" borderId="27" xfId="0" applyNumberFormat="1" applyFont="1" applyFill="1" applyBorder="1" applyAlignment="1">
      <alignment wrapText="1"/>
    </xf>
    <xf numFmtId="165" fontId="0" fillId="2" borderId="29" xfId="0" applyNumberFormat="1" applyFont="1" applyFill="1" applyBorder="1" applyAlignment="1">
      <alignment horizontal="center" wrapText="1"/>
    </xf>
    <xf numFmtId="165" fontId="0" fillId="2" borderId="29" xfId="0" applyNumberFormat="1" applyFont="1" applyFill="1" applyBorder="1" applyAlignment="1">
      <alignment wrapText="1"/>
    </xf>
    <xf numFmtId="165" fontId="0" fillId="2" borderId="27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22" xfId="0" applyNumberFormat="1" applyFont="1" applyBorder="1" applyAlignment="1">
      <alignment horizontal="right" vertical="top" wrapText="1"/>
    </xf>
    <xf numFmtId="0" fontId="0" fillId="0" borderId="21" xfId="0" applyFont="1" applyBorder="1" applyAlignment="1">
      <alignment horizontal="center" vertical="center" wrapText="1"/>
    </xf>
    <xf numFmtId="165" fontId="0" fillId="0" borderId="29" xfId="0" applyNumberFormat="1" applyFont="1" applyBorder="1" applyAlignment="1">
      <alignment horizontal="right" wrapText="1"/>
    </xf>
    <xf numFmtId="0" fontId="0" fillId="0" borderId="29" xfId="0" applyFont="1" applyBorder="1" applyAlignment="1">
      <alignment horizontal="left" wrapText="1"/>
    </xf>
    <xf numFmtId="165" fontId="1" fillId="4" borderId="29" xfId="0" applyNumberFormat="1" applyFont="1" applyFill="1" applyBorder="1"/>
    <xf numFmtId="0" fontId="6" fillId="2" borderId="11" xfId="0" applyFont="1" applyFill="1" applyBorder="1" applyAlignment="1">
      <alignment horizontal="left"/>
    </xf>
    <xf numFmtId="165" fontId="6" fillId="2" borderId="11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7" fontId="0" fillId="2" borderId="11" xfId="0" applyNumberFormat="1" applyFont="1" applyFill="1" applyBorder="1"/>
    <xf numFmtId="165" fontId="0" fillId="2" borderId="11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wrapText="1"/>
    </xf>
    <xf numFmtId="165" fontId="0" fillId="4" borderId="11" xfId="0" applyNumberFormat="1" applyFont="1" applyFill="1" applyBorder="1"/>
    <xf numFmtId="0" fontId="0" fillId="2" borderId="32" xfId="0" applyFont="1" applyFill="1" applyBorder="1"/>
    <xf numFmtId="0" fontId="0" fillId="2" borderId="33" xfId="0" applyFont="1" applyFill="1" applyBorder="1"/>
    <xf numFmtId="0" fontId="0" fillId="2" borderId="33" xfId="0" applyFont="1" applyFill="1" applyBorder="1" applyAlignment="1">
      <alignment horizontal="left"/>
    </xf>
    <xf numFmtId="164" fontId="0" fillId="2" borderId="33" xfId="0" applyNumberFormat="1" applyFont="1" applyFill="1" applyBorder="1"/>
    <xf numFmtId="165" fontId="0" fillId="2" borderId="33" xfId="0" applyNumberFormat="1" applyFont="1" applyFill="1" applyBorder="1"/>
    <xf numFmtId="0" fontId="0" fillId="2" borderId="34" xfId="0" applyFont="1" applyFill="1" applyBorder="1"/>
    <xf numFmtId="0" fontId="1" fillId="2" borderId="10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wrapText="1"/>
    </xf>
    <xf numFmtId="0" fontId="10" fillId="4" borderId="2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left" wrapText="1"/>
    </xf>
    <xf numFmtId="0" fontId="4" fillId="3" borderId="2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/>
    </xf>
    <xf numFmtId="0" fontId="0" fillId="2" borderId="23" xfId="0" applyFont="1" applyFill="1" applyBorder="1" applyAlignment="1">
      <alignment horizontal="center" wrapText="1"/>
    </xf>
    <xf numFmtId="0" fontId="12" fillId="2" borderId="0" xfId="0" applyFont="1" applyFill="1"/>
    <xf numFmtId="0" fontId="13" fillId="2" borderId="0" xfId="0" applyFont="1" applyFill="1"/>
    <xf numFmtId="0" fontId="2" fillId="0" borderId="16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1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25" xfId="0" applyFont="1" applyBorder="1" applyAlignment="1"/>
    <xf numFmtId="0" fontId="1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/>
    <xf numFmtId="0" fontId="2" fillId="0" borderId="9" xfId="0" applyFont="1" applyBorder="1" applyAlignment="1"/>
    <xf numFmtId="3" fontId="2" fillId="2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2" fillId="0" borderId="13" xfId="0" applyFont="1" applyBorder="1" applyAlignment="1"/>
    <xf numFmtId="166" fontId="0" fillId="2" borderId="11" xfId="0" applyNumberFormat="1" applyFont="1" applyFill="1" applyBorder="1" applyAlignment="1">
      <alignment wrapText="1"/>
    </xf>
    <xf numFmtId="168" fontId="7" fillId="2" borderId="11" xfId="0" applyNumberFormat="1" applyFont="1" applyFill="1" applyBorder="1" applyAlignment="1">
      <alignment horizontal="right" vertical="center" wrapText="1"/>
    </xf>
  </cellXfs>
  <cellStyles count="3">
    <cellStyle name="Moneda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2"/>
  <sheetViews>
    <sheetView tabSelected="1" topLeftCell="A58" workbookViewId="0">
      <selection activeCell="A53" sqref="A53:XFD62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95"/>
      <c r="B1" s="104"/>
      <c r="C1" s="88" t="s">
        <v>0</v>
      </c>
      <c r="D1" s="105"/>
      <c r="E1" s="105"/>
      <c r="F1" s="105"/>
      <c r="G1" s="105"/>
      <c r="H1" s="106"/>
      <c r="I1" s="96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23.25" customHeight="1">
      <c r="A2" s="108"/>
      <c r="B2" s="109"/>
      <c r="C2" s="89" t="s">
        <v>1</v>
      </c>
      <c r="D2" s="110"/>
      <c r="E2" s="110"/>
      <c r="F2" s="110"/>
      <c r="G2" s="110"/>
      <c r="H2" s="111"/>
      <c r="I2" s="112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ht="10.5" customHeight="1">
      <c r="A3" s="33"/>
      <c r="B3" s="34"/>
      <c r="C3" s="35"/>
      <c r="D3" s="34"/>
      <c r="E3" s="36"/>
      <c r="F3" s="37"/>
      <c r="G3" s="34"/>
      <c r="H3" s="34"/>
      <c r="I3" s="38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57" customHeight="1">
      <c r="A4" s="91" t="s">
        <v>2</v>
      </c>
      <c r="B4" s="113"/>
      <c r="C4" s="92" t="s">
        <v>3</v>
      </c>
      <c r="D4" s="93"/>
      <c r="E4" s="93"/>
      <c r="F4" s="93"/>
      <c r="G4" s="93"/>
      <c r="H4" s="93"/>
      <c r="I4" s="94"/>
      <c r="J4" s="114"/>
      <c r="K4" s="11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24.75" customHeight="1">
      <c r="A5" s="39"/>
      <c r="B5" s="40"/>
      <c r="C5" s="41"/>
      <c r="D5" s="40"/>
      <c r="E5" s="42"/>
      <c r="F5" s="43"/>
      <c r="G5" s="34"/>
      <c r="H5" s="44"/>
      <c r="I5" s="45"/>
      <c r="J5" s="115"/>
      <c r="K5" s="116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39" customHeight="1">
      <c r="A6" s="97" t="s">
        <v>4</v>
      </c>
      <c r="B6" s="117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46" t="s">
        <v>10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30" customHeight="1">
      <c r="A7" s="98" t="s">
        <v>11</v>
      </c>
      <c r="B7" s="110"/>
      <c r="C7" s="110"/>
      <c r="D7" s="110"/>
      <c r="E7" s="110"/>
      <c r="F7" s="110"/>
      <c r="G7" s="110"/>
      <c r="H7" s="110"/>
      <c r="I7" s="118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46.5" customHeight="1">
      <c r="A8" s="99" t="s">
        <v>12</v>
      </c>
      <c r="B8" s="110"/>
      <c r="C8" s="110"/>
      <c r="D8" s="110"/>
      <c r="E8" s="110"/>
      <c r="F8" s="110"/>
      <c r="G8" s="110"/>
      <c r="H8" s="110"/>
      <c r="I8" s="118"/>
      <c r="J8" s="119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85"/>
      <c r="V8" s="120"/>
      <c r="W8" s="120"/>
      <c r="X8" s="120"/>
      <c r="Y8" s="120"/>
      <c r="Z8" s="120"/>
      <c r="AA8" s="120"/>
      <c r="AB8" s="120"/>
      <c r="AC8" s="120"/>
    </row>
    <row r="9" spans="1:29">
      <c r="A9" s="47">
        <v>1</v>
      </c>
      <c r="B9" s="48" t="s">
        <v>13</v>
      </c>
      <c r="C9" s="49" t="s">
        <v>14</v>
      </c>
      <c r="D9" s="122">
        <f>(135*30)+(40*70)</f>
        <v>6850</v>
      </c>
      <c r="E9" s="50">
        <v>30000</v>
      </c>
      <c r="F9" s="51">
        <f t="shared" ref="F9:F32" si="0">+D9*E9</f>
        <v>205500000</v>
      </c>
      <c r="G9" s="32"/>
      <c r="H9" s="51">
        <v>0</v>
      </c>
      <c r="I9" s="52">
        <f>+F9</f>
        <v>205500000</v>
      </c>
      <c r="J9" s="20"/>
      <c r="K9" s="21"/>
      <c r="L9" s="2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30">
      <c r="A10" s="47">
        <v>2</v>
      </c>
      <c r="B10" s="6" t="s">
        <v>15</v>
      </c>
      <c r="C10" s="7" t="s">
        <v>16</v>
      </c>
      <c r="D10" s="10">
        <v>100</v>
      </c>
      <c r="E10" s="8">
        <v>150000</v>
      </c>
      <c r="F10" s="9">
        <f t="shared" si="0"/>
        <v>15000000</v>
      </c>
      <c r="G10" s="32"/>
      <c r="H10" s="9">
        <f t="shared" ref="H10:H32" si="1">+F10</f>
        <v>15000000</v>
      </c>
      <c r="I10" s="53"/>
      <c r="J10" s="20"/>
      <c r="K10" s="21"/>
      <c r="L10" s="2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>
      <c r="A11" s="47">
        <v>3</v>
      </c>
      <c r="B11" s="6" t="s">
        <v>17</v>
      </c>
      <c r="C11" s="7" t="s">
        <v>18</v>
      </c>
      <c r="D11" s="10">
        <f>1222*30</f>
        <v>36660</v>
      </c>
      <c r="E11" s="8">
        <v>1600</v>
      </c>
      <c r="F11" s="9">
        <f t="shared" si="0"/>
        <v>58656000</v>
      </c>
      <c r="G11" s="32"/>
      <c r="H11" s="9">
        <f t="shared" si="1"/>
        <v>58656000</v>
      </c>
      <c r="I11" s="53"/>
      <c r="J11" s="20"/>
      <c r="K11" s="21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>
      <c r="A12" s="47">
        <v>4</v>
      </c>
      <c r="B12" s="6" t="s">
        <v>19</v>
      </c>
      <c r="C12" s="7" t="s">
        <v>20</v>
      </c>
      <c r="D12" s="10">
        <f>1222*30</f>
        <v>36660</v>
      </c>
      <c r="E12" s="8">
        <v>1200</v>
      </c>
      <c r="F12" s="9">
        <f t="shared" si="0"/>
        <v>43992000</v>
      </c>
      <c r="G12" s="32"/>
      <c r="H12" s="9">
        <f t="shared" si="1"/>
        <v>43992000</v>
      </c>
      <c r="I12" s="53"/>
      <c r="J12" s="20"/>
      <c r="K12" s="21"/>
      <c r="L12" s="20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>
      <c r="A13" s="47">
        <v>5</v>
      </c>
      <c r="B13" s="6" t="s">
        <v>21</v>
      </c>
      <c r="C13" s="7" t="s">
        <v>18</v>
      </c>
      <c r="D13" s="10">
        <f>(122*30)</f>
        <v>3660</v>
      </c>
      <c r="E13" s="8">
        <v>1600</v>
      </c>
      <c r="F13" s="9">
        <f t="shared" ref="F13" si="2">+D13*E13</f>
        <v>5856000</v>
      </c>
      <c r="G13" s="32"/>
      <c r="H13" s="9">
        <f t="shared" ref="H13" si="3">+F13</f>
        <v>5856000</v>
      </c>
      <c r="I13" s="53"/>
      <c r="J13" s="20"/>
      <c r="K13" s="21"/>
      <c r="L13" s="2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>
      <c r="A14" s="47">
        <v>6</v>
      </c>
      <c r="B14" s="6" t="s">
        <v>22</v>
      </c>
      <c r="C14" s="7" t="s">
        <v>23</v>
      </c>
      <c r="D14" s="10">
        <f>(20*30)+(10*70)</f>
        <v>1300</v>
      </c>
      <c r="E14" s="8">
        <v>12750</v>
      </c>
      <c r="F14" s="9">
        <f t="shared" si="0"/>
        <v>16575000</v>
      </c>
      <c r="G14" s="32"/>
      <c r="H14" s="9">
        <f t="shared" si="1"/>
        <v>16575000</v>
      </c>
      <c r="I14" s="53"/>
      <c r="J14" s="20"/>
      <c r="K14" s="21"/>
      <c r="L14" s="2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>
      <c r="A15" s="47">
        <v>7</v>
      </c>
      <c r="B15" s="6" t="s">
        <v>24</v>
      </c>
      <c r="C15" s="7" t="s">
        <v>23</v>
      </c>
      <c r="D15" s="10">
        <f>(20*30)+(15*70)</f>
        <v>1650</v>
      </c>
      <c r="E15" s="8">
        <v>13500</v>
      </c>
      <c r="F15" s="9">
        <f t="shared" si="0"/>
        <v>22275000</v>
      </c>
      <c r="G15" s="32"/>
      <c r="H15" s="9">
        <f t="shared" si="1"/>
        <v>22275000</v>
      </c>
      <c r="I15" s="53"/>
      <c r="J15" s="20"/>
      <c r="K15" s="21"/>
      <c r="L15" s="2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>
      <c r="A16" s="47">
        <v>8</v>
      </c>
      <c r="B16" s="6" t="s">
        <v>25</v>
      </c>
      <c r="C16" s="7" t="s">
        <v>23</v>
      </c>
      <c r="D16" s="10">
        <f>(6*30)+(8*70)</f>
        <v>740</v>
      </c>
      <c r="E16" s="8">
        <v>86950</v>
      </c>
      <c r="F16" s="9">
        <f t="shared" si="0"/>
        <v>64343000</v>
      </c>
      <c r="G16" s="32"/>
      <c r="H16" s="9">
        <f t="shared" si="1"/>
        <v>64343000</v>
      </c>
      <c r="I16" s="53"/>
      <c r="J16" s="20"/>
      <c r="K16" s="21"/>
      <c r="L16" s="2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>
      <c r="A17" s="47">
        <v>9</v>
      </c>
      <c r="B17" s="6" t="s">
        <v>26</v>
      </c>
      <c r="C17" s="7" t="s">
        <v>23</v>
      </c>
      <c r="D17" s="10">
        <f>(6*30)+(6*70)</f>
        <v>600</v>
      </c>
      <c r="E17" s="8">
        <v>106050</v>
      </c>
      <c r="F17" s="9">
        <f t="shared" si="0"/>
        <v>63630000</v>
      </c>
      <c r="G17" s="32"/>
      <c r="H17" s="9">
        <f t="shared" si="1"/>
        <v>63630000</v>
      </c>
      <c r="I17" s="53"/>
      <c r="J17" s="20"/>
      <c r="K17" s="21"/>
      <c r="L17" s="2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>
      <c r="A18" s="47">
        <v>10</v>
      </c>
      <c r="B18" s="6" t="s">
        <v>27</v>
      </c>
      <c r="C18" s="7" t="s">
        <v>23</v>
      </c>
      <c r="D18" s="10">
        <f>(4*30)+(4*70)</f>
        <v>400</v>
      </c>
      <c r="E18" s="8">
        <v>82900</v>
      </c>
      <c r="F18" s="9">
        <f t="shared" si="0"/>
        <v>33160000</v>
      </c>
      <c r="G18" s="32"/>
      <c r="H18" s="9">
        <f t="shared" si="1"/>
        <v>33160000</v>
      </c>
      <c r="I18" s="53"/>
      <c r="J18" s="20"/>
      <c r="K18" s="21"/>
      <c r="L18" s="2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>
      <c r="A19" s="47">
        <v>11</v>
      </c>
      <c r="B19" s="6" t="s">
        <v>28</v>
      </c>
      <c r="C19" s="7" t="s">
        <v>29</v>
      </c>
      <c r="D19" s="10">
        <f>(2*30)+(2*70)</f>
        <v>200</v>
      </c>
      <c r="E19" s="8">
        <v>24550</v>
      </c>
      <c r="F19" s="9">
        <f t="shared" si="0"/>
        <v>4910000</v>
      </c>
      <c r="G19" s="32"/>
      <c r="H19" s="9">
        <f t="shared" si="1"/>
        <v>4910000</v>
      </c>
      <c r="I19" s="53"/>
      <c r="J19" s="20"/>
      <c r="K19" s="123"/>
      <c r="L19" s="2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>
      <c r="A20" s="47">
        <v>12</v>
      </c>
      <c r="B20" s="6" t="s">
        <v>30</v>
      </c>
      <c r="C20" s="7" t="s">
        <v>29</v>
      </c>
      <c r="D20" s="10">
        <f>(4*30)+(4*70)</f>
        <v>400</v>
      </c>
      <c r="E20" s="8">
        <v>12809</v>
      </c>
      <c r="F20" s="9">
        <f t="shared" si="0"/>
        <v>5123600</v>
      </c>
      <c r="G20" s="32"/>
      <c r="H20" s="9">
        <f t="shared" si="1"/>
        <v>5123600</v>
      </c>
      <c r="I20" s="53"/>
      <c r="J20" s="20"/>
      <c r="K20" s="21"/>
      <c r="L20" s="2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>
      <c r="A21" s="47">
        <v>13</v>
      </c>
      <c r="B21" s="6" t="s">
        <v>31</v>
      </c>
      <c r="C21" s="7" t="s">
        <v>32</v>
      </c>
      <c r="D21" s="10">
        <f>(1*30)+(1*70)</f>
        <v>100</v>
      </c>
      <c r="E21" s="8">
        <v>184500</v>
      </c>
      <c r="F21" s="9">
        <f t="shared" si="0"/>
        <v>18450000</v>
      </c>
      <c r="G21" s="32"/>
      <c r="H21" s="9">
        <f t="shared" si="1"/>
        <v>18450000</v>
      </c>
      <c r="I21" s="53"/>
      <c r="J21" s="20"/>
      <c r="K21" s="21"/>
      <c r="L21" s="2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75" customHeight="1">
      <c r="A22" s="47">
        <v>14</v>
      </c>
      <c r="B22" s="6" t="s">
        <v>33</v>
      </c>
      <c r="C22" s="7" t="s">
        <v>34</v>
      </c>
      <c r="D22" s="10">
        <f>5*70</f>
        <v>350</v>
      </c>
      <c r="E22" s="8">
        <v>6792</v>
      </c>
      <c r="F22" s="9">
        <f t="shared" si="0"/>
        <v>2377200</v>
      </c>
      <c r="G22" s="32"/>
      <c r="H22" s="9">
        <f t="shared" si="1"/>
        <v>2377200</v>
      </c>
      <c r="I22" s="53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32.25" customHeight="1">
      <c r="A23" s="47">
        <v>15</v>
      </c>
      <c r="B23" s="31" t="s">
        <v>35</v>
      </c>
      <c r="C23" s="7" t="s">
        <v>16</v>
      </c>
      <c r="D23" s="10">
        <v>70</v>
      </c>
      <c r="E23" s="8">
        <v>1243150</v>
      </c>
      <c r="F23" s="18">
        <f>+D23*E23</f>
        <v>87020500</v>
      </c>
      <c r="G23" s="54"/>
      <c r="H23" s="18">
        <f>+F23</f>
        <v>87020500</v>
      </c>
      <c r="I23" s="53"/>
      <c r="J23" s="20"/>
      <c r="K23" s="21"/>
      <c r="L23" s="2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.75" customHeight="1">
      <c r="A24" s="47">
        <v>16</v>
      </c>
      <c r="B24" s="6" t="s">
        <v>36</v>
      </c>
      <c r="C24" s="7" t="s">
        <v>16</v>
      </c>
      <c r="D24" s="10">
        <v>70</v>
      </c>
      <c r="E24" s="8">
        <v>1568737</v>
      </c>
      <c r="F24" s="9">
        <f>+D24*E24</f>
        <v>109811590</v>
      </c>
      <c r="G24" s="32"/>
      <c r="H24" s="9">
        <f>+F24</f>
        <v>109811590</v>
      </c>
      <c r="I24" s="53"/>
      <c r="J24" s="20"/>
      <c r="K24" s="21"/>
      <c r="L24" s="2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15.75" customHeight="1">
      <c r="A25" s="47">
        <v>17</v>
      </c>
      <c r="B25" s="6" t="s">
        <v>37</v>
      </c>
      <c r="C25" s="7" t="s">
        <v>16</v>
      </c>
      <c r="D25" s="10">
        <v>30</v>
      </c>
      <c r="E25" s="8">
        <v>73500</v>
      </c>
      <c r="F25" s="9">
        <f>+D25*E25</f>
        <v>2205000</v>
      </c>
      <c r="G25" s="32"/>
      <c r="H25" s="9">
        <f>+F25</f>
        <v>2205000</v>
      </c>
      <c r="I25" s="53"/>
      <c r="J25" s="20"/>
      <c r="K25" s="21"/>
      <c r="L25" s="2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75" customHeight="1">
      <c r="A26" s="47">
        <v>18</v>
      </c>
      <c r="B26" s="6" t="s">
        <v>38</v>
      </c>
      <c r="C26" s="7" t="s">
        <v>16</v>
      </c>
      <c r="D26" s="10">
        <v>30</v>
      </c>
      <c r="E26" s="8">
        <v>17200</v>
      </c>
      <c r="F26" s="9">
        <f>+D26*E26</f>
        <v>516000</v>
      </c>
      <c r="G26" s="32"/>
      <c r="H26" s="9">
        <f>+F26</f>
        <v>516000</v>
      </c>
      <c r="I26" s="53"/>
      <c r="J26" s="20"/>
      <c r="K26" s="21"/>
      <c r="L26" s="20" t="s">
        <v>39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15.75" customHeight="1">
      <c r="A27" s="47">
        <v>19</v>
      </c>
      <c r="B27" s="6" t="s">
        <v>40</v>
      </c>
      <c r="C27" s="7" t="s">
        <v>16</v>
      </c>
      <c r="D27" s="10">
        <v>70</v>
      </c>
      <c r="E27" s="8">
        <v>147500</v>
      </c>
      <c r="F27" s="9">
        <f>+D27*E27</f>
        <v>10325000</v>
      </c>
      <c r="G27" s="32"/>
      <c r="H27" s="9">
        <f>+F27</f>
        <v>10325000</v>
      </c>
      <c r="I27" s="53"/>
      <c r="J27" s="20"/>
      <c r="K27" s="21"/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5.75" customHeight="1">
      <c r="A28" s="47">
        <v>20</v>
      </c>
      <c r="B28" s="6" t="s">
        <v>41</v>
      </c>
      <c r="C28" s="7" t="s">
        <v>16</v>
      </c>
      <c r="D28" s="10">
        <v>70</v>
      </c>
      <c r="E28" s="8">
        <v>42350</v>
      </c>
      <c r="F28" s="9">
        <f>+D28*E28</f>
        <v>2964500</v>
      </c>
      <c r="G28" s="32"/>
      <c r="H28" s="9">
        <f>+F28</f>
        <v>2964500</v>
      </c>
      <c r="I28" s="53"/>
      <c r="J28" s="20"/>
      <c r="K28" s="21"/>
      <c r="L28" s="2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29.25" customHeight="1">
      <c r="A29" s="47">
        <v>21</v>
      </c>
      <c r="B29" s="6" t="s">
        <v>42</v>
      </c>
      <c r="C29" s="7" t="s">
        <v>16</v>
      </c>
      <c r="D29" s="10">
        <v>30</v>
      </c>
      <c r="E29" s="8">
        <v>132500</v>
      </c>
      <c r="F29" s="9">
        <f>+D29*E29</f>
        <v>3975000</v>
      </c>
      <c r="G29" s="32"/>
      <c r="H29" s="9">
        <f>+F29</f>
        <v>3975000</v>
      </c>
      <c r="I29" s="53"/>
      <c r="J29" s="20"/>
      <c r="K29" s="21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5.75" customHeight="1">
      <c r="A30" s="47">
        <v>22</v>
      </c>
      <c r="B30" s="6" t="s">
        <v>43</v>
      </c>
      <c r="C30" s="7" t="s">
        <v>16</v>
      </c>
      <c r="D30" s="10">
        <v>30</v>
      </c>
      <c r="E30" s="8">
        <v>296733</v>
      </c>
      <c r="F30" s="9">
        <f>+D30*E30</f>
        <v>8901990</v>
      </c>
      <c r="G30" s="32"/>
      <c r="H30" s="9">
        <f>+F30</f>
        <v>8901990</v>
      </c>
      <c r="I30" s="53"/>
      <c r="J30" s="20"/>
      <c r="K30" s="21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15.75" customHeight="1">
      <c r="A31" s="47">
        <v>23</v>
      </c>
      <c r="B31" s="6" t="s">
        <v>44</v>
      </c>
      <c r="C31" s="7" t="s">
        <v>16</v>
      </c>
      <c r="D31" s="10">
        <v>100</v>
      </c>
      <c r="E31" s="8">
        <v>35100</v>
      </c>
      <c r="F31" s="9">
        <f>+D31*E31</f>
        <v>3510000</v>
      </c>
      <c r="G31" s="32"/>
      <c r="H31" s="9">
        <f>+F31</f>
        <v>3510000</v>
      </c>
      <c r="I31" s="53"/>
      <c r="J31" s="20"/>
      <c r="K31" s="21"/>
      <c r="L31" s="20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27.75" customHeight="1">
      <c r="A32" s="47">
        <v>24</v>
      </c>
      <c r="B32" s="6" t="s">
        <v>45</v>
      </c>
      <c r="C32" s="7" t="s">
        <v>46</v>
      </c>
      <c r="D32" s="10">
        <f>(3*30)+(2.3*70)</f>
        <v>251</v>
      </c>
      <c r="E32" s="8">
        <v>100000</v>
      </c>
      <c r="F32" s="9">
        <f t="shared" si="0"/>
        <v>25100000</v>
      </c>
      <c r="G32" s="32"/>
      <c r="H32" s="9">
        <f t="shared" si="1"/>
        <v>25100000</v>
      </c>
      <c r="I32" s="53"/>
      <c r="J32" s="20"/>
      <c r="K32" s="21"/>
      <c r="L32" s="2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15.75" customHeight="1">
      <c r="A33" s="90" t="s">
        <v>47</v>
      </c>
      <c r="B33" s="124"/>
      <c r="C33" s="124"/>
      <c r="D33" s="124"/>
      <c r="E33" s="117"/>
      <c r="F33" s="11">
        <f>SUM(F9:F32)</f>
        <v>814177380</v>
      </c>
      <c r="G33" s="20"/>
      <c r="H33" s="11">
        <f>SUM(H9:H32)</f>
        <v>608677380</v>
      </c>
      <c r="I33" s="55">
        <f>SUM(I9:I32)</f>
        <v>205500000</v>
      </c>
      <c r="J33" s="20"/>
      <c r="K33" s="21"/>
      <c r="L33" s="2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23.25" customHeight="1">
      <c r="A34" s="86" t="s">
        <v>48</v>
      </c>
      <c r="B34" s="110"/>
      <c r="C34" s="110"/>
      <c r="D34" s="110"/>
      <c r="E34" s="110"/>
      <c r="F34" s="110"/>
      <c r="G34" s="110"/>
      <c r="H34" s="110"/>
      <c r="I34" s="11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>
      <c r="A35" s="56">
        <v>1</v>
      </c>
      <c r="B35" s="6" t="s">
        <v>49</v>
      </c>
      <c r="C35" s="7" t="s">
        <v>50</v>
      </c>
      <c r="D35" s="10">
        <v>24</v>
      </c>
      <c r="E35" s="8">
        <v>4000000</v>
      </c>
      <c r="F35" s="57">
        <f t="shared" ref="F35:F40" si="4">+D35*E35</f>
        <v>96000000</v>
      </c>
      <c r="G35" s="58"/>
      <c r="H35" s="57">
        <f t="shared" ref="H35:H40" si="5">+F35</f>
        <v>96000000</v>
      </c>
      <c r="I35" s="59"/>
      <c r="J35" s="20"/>
      <c r="K35" s="21"/>
      <c r="L35" s="2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30">
      <c r="A36" s="60">
        <v>2</v>
      </c>
      <c r="B36" s="6" t="s">
        <v>51</v>
      </c>
      <c r="C36" s="7" t="s">
        <v>50</v>
      </c>
      <c r="D36" s="10">
        <v>24</v>
      </c>
      <c r="E36" s="8">
        <f t="shared" ref="E36" si="6">+E35</f>
        <v>4000000</v>
      </c>
      <c r="F36" s="12">
        <f t="shared" si="4"/>
        <v>96000000</v>
      </c>
      <c r="G36" s="20"/>
      <c r="H36" s="13">
        <f t="shared" si="5"/>
        <v>96000000</v>
      </c>
      <c r="I36" s="61"/>
      <c r="J36" s="20"/>
      <c r="K36" s="21"/>
      <c r="L36" s="20"/>
      <c r="M36" s="125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>
      <c r="A37" s="56">
        <v>3</v>
      </c>
      <c r="B37" s="6" t="s">
        <v>52</v>
      </c>
      <c r="C37" s="7" t="s">
        <v>53</v>
      </c>
      <c r="D37" s="10">
        <v>1</v>
      </c>
      <c r="E37" s="8">
        <v>10000000</v>
      </c>
      <c r="F37" s="14">
        <f t="shared" si="4"/>
        <v>10000000</v>
      </c>
      <c r="G37" s="58"/>
      <c r="H37" s="14">
        <f t="shared" si="5"/>
        <v>10000000</v>
      </c>
      <c r="I37" s="62"/>
      <c r="J37" s="20"/>
      <c r="K37" s="21"/>
      <c r="L37" s="2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30">
      <c r="A38" s="60">
        <v>4</v>
      </c>
      <c r="B38" s="6" t="s">
        <v>54</v>
      </c>
      <c r="C38" s="7" t="s">
        <v>53</v>
      </c>
      <c r="D38" s="10">
        <f t="shared" ref="D38" si="7">+D37</f>
        <v>1</v>
      </c>
      <c r="E38" s="8">
        <v>8900000</v>
      </c>
      <c r="F38" s="14">
        <f t="shared" si="4"/>
        <v>8900000</v>
      </c>
      <c r="G38" s="15"/>
      <c r="H38" s="13">
        <f t="shared" si="5"/>
        <v>8900000</v>
      </c>
      <c r="I38" s="63"/>
      <c r="J38" s="20"/>
      <c r="K38" s="21"/>
      <c r="L38" s="2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ht="30">
      <c r="A39" s="56">
        <v>5</v>
      </c>
      <c r="B39" s="6" t="s">
        <v>55</v>
      </c>
      <c r="C39" s="7" t="s">
        <v>53</v>
      </c>
      <c r="D39" s="10">
        <f t="shared" ref="D39" si="8">+D37</f>
        <v>1</v>
      </c>
      <c r="E39" s="8">
        <v>1100000</v>
      </c>
      <c r="F39" s="14">
        <f t="shared" si="4"/>
        <v>1100000</v>
      </c>
      <c r="G39" s="20"/>
      <c r="H39" s="13">
        <f t="shared" si="5"/>
        <v>1100000</v>
      </c>
      <c r="I39" s="63"/>
      <c r="J39" s="20"/>
      <c r="K39" s="21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30">
      <c r="A40" s="60">
        <v>6</v>
      </c>
      <c r="B40" s="6" t="s">
        <v>56</v>
      </c>
      <c r="C40" s="7" t="s">
        <v>53</v>
      </c>
      <c r="D40" s="10">
        <v>1</v>
      </c>
      <c r="E40" s="8">
        <v>20000000</v>
      </c>
      <c r="F40" s="14">
        <f t="shared" si="4"/>
        <v>20000000</v>
      </c>
      <c r="G40" s="58"/>
      <c r="H40" s="14">
        <f t="shared" si="5"/>
        <v>20000000</v>
      </c>
      <c r="I40" s="64"/>
      <c r="J40" s="20"/>
      <c r="K40" s="21"/>
      <c r="L40" s="20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ht="22.5" customHeight="1">
      <c r="A41" s="87" t="s">
        <v>57</v>
      </c>
      <c r="B41" s="124"/>
      <c r="C41" s="124"/>
      <c r="D41" s="124"/>
      <c r="E41" s="117"/>
      <c r="F41" s="11">
        <f>SUM(F35:F40)</f>
        <v>232000000</v>
      </c>
      <c r="G41" s="20"/>
      <c r="H41" s="11">
        <f>SUM(H35:H40)</f>
        <v>232000000</v>
      </c>
      <c r="I41" s="55">
        <f>SUM(I35:I38)</f>
        <v>0</v>
      </c>
      <c r="J41" s="20"/>
      <c r="K41" s="21"/>
      <c r="L41" s="2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ht="24.75" customHeight="1">
      <c r="A42" s="86" t="s">
        <v>58</v>
      </c>
      <c r="B42" s="110"/>
      <c r="C42" s="110"/>
      <c r="D42" s="110"/>
      <c r="E42" s="110"/>
      <c r="F42" s="110"/>
      <c r="G42" s="110"/>
      <c r="H42" s="110"/>
      <c r="I42" s="118"/>
      <c r="J42" s="20"/>
      <c r="K42" s="21"/>
      <c r="L42" s="2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s="30" customFormat="1">
      <c r="A43" s="65">
        <v>1</v>
      </c>
      <c r="B43" s="23" t="s">
        <v>59</v>
      </c>
      <c r="C43" s="24" t="s">
        <v>16</v>
      </c>
      <c r="D43" s="25">
        <v>30</v>
      </c>
      <c r="E43" s="26">
        <v>1553072</v>
      </c>
      <c r="F43" s="27">
        <f t="shared" ref="F43:F44" si="9">+D43*E43</f>
        <v>46592160</v>
      </c>
      <c r="G43" s="66"/>
      <c r="H43" s="27">
        <f t="shared" ref="H43:H44" si="10">+F43</f>
        <v>46592160</v>
      </c>
      <c r="I43" s="67"/>
      <c r="J43" s="28"/>
      <c r="K43" s="29"/>
      <c r="L43" s="28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15.75" customHeight="1">
      <c r="A44" s="68">
        <v>2</v>
      </c>
      <c r="B44" s="6" t="s">
        <v>60</v>
      </c>
      <c r="C44" s="7" t="s">
        <v>16</v>
      </c>
      <c r="D44" s="10">
        <v>30</v>
      </c>
      <c r="E44" s="8">
        <v>471225</v>
      </c>
      <c r="F44" s="18">
        <f t="shared" si="9"/>
        <v>14136750</v>
      </c>
      <c r="G44" s="54"/>
      <c r="H44" s="18">
        <f t="shared" si="10"/>
        <v>14136750</v>
      </c>
      <c r="I44" s="69"/>
      <c r="J44" s="16"/>
      <c r="K44" s="17"/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29.25" customHeight="1">
      <c r="A45" s="65">
        <v>3</v>
      </c>
      <c r="B45" s="6" t="s">
        <v>61</v>
      </c>
      <c r="C45" s="7" t="s">
        <v>16</v>
      </c>
      <c r="D45" s="10">
        <v>30</v>
      </c>
      <c r="E45" s="8">
        <v>300000</v>
      </c>
      <c r="F45" s="18">
        <f t="shared" ref="F45" si="11">+D45*E45</f>
        <v>9000000</v>
      </c>
      <c r="G45" s="54"/>
      <c r="H45" s="18">
        <f t="shared" ref="H45" si="12">+F45</f>
        <v>9000000</v>
      </c>
      <c r="I45" s="70"/>
      <c r="J45" s="16"/>
      <c r="K45" s="17"/>
      <c r="L45" s="16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>
      <c r="A46" s="68">
        <v>4</v>
      </c>
      <c r="B46" s="6" t="s">
        <v>62</v>
      </c>
      <c r="C46" s="7" t="s">
        <v>16</v>
      </c>
      <c r="D46" s="10">
        <v>100</v>
      </c>
      <c r="E46" s="8">
        <v>167500</v>
      </c>
      <c r="F46" s="9">
        <f t="shared" ref="F46" si="13">+D46*E46</f>
        <v>16750000</v>
      </c>
      <c r="G46" s="32"/>
      <c r="H46" s="9">
        <f t="shared" ref="H46" si="14">+F46</f>
        <v>16750000</v>
      </c>
      <c r="I46" s="53"/>
      <c r="J46" s="20"/>
      <c r="K46" s="21"/>
      <c r="L46" s="20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ht="15.75" customHeight="1">
      <c r="A47" s="65">
        <v>5</v>
      </c>
      <c r="B47" s="6" t="s">
        <v>63</v>
      </c>
      <c r="C47" s="7" t="s">
        <v>16</v>
      </c>
      <c r="D47" s="10">
        <v>100</v>
      </c>
      <c r="E47" s="8">
        <v>17317</v>
      </c>
      <c r="F47" s="9">
        <f t="shared" ref="F47:F49" si="15">+D47*E47</f>
        <v>1731700</v>
      </c>
      <c r="G47" s="32"/>
      <c r="H47" s="9">
        <f t="shared" ref="H47:H49" si="16">+F47</f>
        <v>1731700</v>
      </c>
      <c r="I47" s="53"/>
      <c r="J47" s="20"/>
      <c r="K47" s="21"/>
      <c r="L47" s="20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5.75" customHeight="1">
      <c r="A48" s="68">
        <v>6</v>
      </c>
      <c r="B48" s="6" t="s">
        <v>64</v>
      </c>
      <c r="C48" s="7" t="s">
        <v>16</v>
      </c>
      <c r="D48" s="10">
        <v>100</v>
      </c>
      <c r="E48" s="8">
        <v>5850</v>
      </c>
      <c r="F48" s="9">
        <f t="shared" si="15"/>
        <v>585000</v>
      </c>
      <c r="G48" s="32"/>
      <c r="H48" s="9">
        <f t="shared" si="16"/>
        <v>585000</v>
      </c>
      <c r="I48" s="53"/>
      <c r="J48" s="20"/>
      <c r="K48" s="21"/>
      <c r="L48" s="20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ht="20.25" customHeight="1">
      <c r="A49" s="65">
        <v>7</v>
      </c>
      <c r="B49" s="6" t="s">
        <v>65</v>
      </c>
      <c r="C49" s="7" t="s">
        <v>16</v>
      </c>
      <c r="D49" s="10">
        <v>100</v>
      </c>
      <c r="E49" s="8">
        <v>70000</v>
      </c>
      <c r="F49" s="9">
        <f t="shared" si="15"/>
        <v>7000000</v>
      </c>
      <c r="G49" s="32"/>
      <c r="H49" s="9">
        <f t="shared" si="16"/>
        <v>7000000</v>
      </c>
      <c r="I49" s="53"/>
      <c r="J49" s="20"/>
      <c r="K49" s="21"/>
      <c r="L49" s="20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ht="15.75" customHeight="1">
      <c r="A50" s="100" t="s">
        <v>66</v>
      </c>
      <c r="B50" s="110"/>
      <c r="C50" s="110"/>
      <c r="D50" s="110"/>
      <c r="E50" s="111"/>
      <c r="F50" s="22">
        <f>SUM(F43:F49)</f>
        <v>95795610</v>
      </c>
      <c r="G50" s="19"/>
      <c r="H50" s="22">
        <f>SUM(H43:H49)</f>
        <v>95795610</v>
      </c>
      <c r="I50" s="71">
        <v>0</v>
      </c>
      <c r="J50" s="37"/>
      <c r="K50" s="34"/>
      <c r="L50" s="37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</row>
    <row r="51" spans="1:29" ht="14.25" customHeight="1">
      <c r="A51" s="101"/>
      <c r="B51" s="120"/>
      <c r="C51" s="72"/>
      <c r="D51" s="73"/>
      <c r="E51" s="74"/>
      <c r="F51" s="75"/>
      <c r="G51" s="76"/>
      <c r="H51" s="75"/>
      <c r="I51" s="77"/>
      <c r="J51" s="37"/>
      <c r="K51" s="34"/>
      <c r="L51" s="37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</row>
    <row r="52" spans="1:29" ht="15.75" customHeight="1">
      <c r="A52" s="100" t="s">
        <v>67</v>
      </c>
      <c r="B52" s="110"/>
      <c r="C52" s="110"/>
      <c r="D52" s="110"/>
      <c r="E52" s="111"/>
      <c r="F52" s="22">
        <f>F50+F41+F33</f>
        <v>1141972990</v>
      </c>
      <c r="G52" s="78"/>
      <c r="H52" s="22">
        <f>+H33+H41+H50</f>
        <v>936472990</v>
      </c>
      <c r="I52" s="71">
        <f>+I33+I41+I50</f>
        <v>205500000</v>
      </c>
      <c r="J52" s="37"/>
      <c r="K52" s="34"/>
      <c r="L52" s="37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spans="1:29" ht="15.75" customHeight="1">
      <c r="A53" s="79"/>
      <c r="B53" s="80"/>
      <c r="C53" s="81"/>
      <c r="D53" s="80"/>
      <c r="E53" s="82"/>
      <c r="F53" s="83"/>
      <c r="G53" s="80"/>
      <c r="H53" s="80"/>
      <c r="I53" s="8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spans="1:29" ht="15.75" customHeight="1">
      <c r="A54" s="34"/>
      <c r="B54" s="34"/>
      <c r="C54" s="35"/>
      <c r="D54" s="34"/>
      <c r="E54" s="36"/>
      <c r="F54" s="37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1:29" ht="15.75" customHeight="1">
      <c r="A55" s="102" t="s">
        <v>68</v>
      </c>
      <c r="B55" s="34"/>
      <c r="C55" s="35"/>
      <c r="D55" s="34"/>
      <c r="E55" s="36"/>
      <c r="F55" s="37" t="s">
        <v>69</v>
      </c>
      <c r="G55" s="34"/>
      <c r="H55" s="126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spans="1:29" ht="15.75" customHeight="1">
      <c r="A56" s="103" t="s">
        <v>70</v>
      </c>
      <c r="B56" s="34"/>
      <c r="C56" s="35"/>
      <c r="D56" s="34"/>
      <c r="E56" s="36"/>
      <c r="F56" s="37"/>
      <c r="G56" s="34"/>
      <c r="H56" s="37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</row>
    <row r="57" spans="1:29" ht="15.75" customHeight="1">
      <c r="A57" s="103" t="s">
        <v>71</v>
      </c>
      <c r="B57" s="34"/>
      <c r="C57" s="35"/>
      <c r="D57" s="34"/>
      <c r="E57" s="36"/>
      <c r="F57" s="37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1:29" ht="15.75" customHeight="1">
      <c r="A58" s="34"/>
      <c r="B58" s="34"/>
      <c r="C58" s="35"/>
      <c r="D58" s="34"/>
      <c r="E58" s="36"/>
      <c r="F58" s="37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</row>
    <row r="59" spans="1:29" ht="15.75" customHeight="1">
      <c r="A59" s="34"/>
      <c r="B59" s="34"/>
      <c r="C59" s="35"/>
      <c r="D59" s="34"/>
      <c r="E59" s="36"/>
      <c r="F59" s="37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spans="1:29" ht="15.75" customHeight="1">
      <c r="A60" s="34"/>
      <c r="B60" s="34"/>
      <c r="C60" s="35"/>
      <c r="D60" s="34"/>
      <c r="E60" s="36"/>
      <c r="F60" s="37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</row>
    <row r="61" spans="1:29" ht="15.75" customHeight="1">
      <c r="A61" s="34"/>
      <c r="B61" s="34"/>
      <c r="C61" s="35"/>
      <c r="D61" s="34"/>
      <c r="E61" s="36"/>
      <c r="F61" s="37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</row>
    <row r="62" spans="1:29" ht="15.75" customHeight="1">
      <c r="A62" s="34"/>
      <c r="B62" s="34"/>
      <c r="C62" s="35"/>
      <c r="D62" s="34"/>
      <c r="E62" s="36"/>
      <c r="F62" s="37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</row>
    <row r="63" spans="1:29" ht="15.75" customHeight="1">
      <c r="A63" s="34"/>
      <c r="B63" s="34"/>
      <c r="C63" s="35"/>
      <c r="D63" s="34"/>
      <c r="E63" s="36"/>
      <c r="F63" s="37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1:29" ht="15.75" customHeight="1">
      <c r="A64" s="34"/>
      <c r="B64" s="34"/>
      <c r="C64" s="35"/>
      <c r="D64" s="34"/>
      <c r="E64" s="36"/>
      <c r="F64" s="37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</row>
    <row r="65" spans="1:29" ht="15.75" customHeight="1">
      <c r="A65" s="34"/>
      <c r="B65" s="34"/>
      <c r="C65" s="35"/>
      <c r="D65" s="34"/>
      <c r="E65" s="36"/>
      <c r="F65" s="37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</row>
    <row r="66" spans="1:29" ht="15.75" customHeight="1">
      <c r="A66" s="34"/>
      <c r="B66" s="34"/>
      <c r="C66" s="35"/>
      <c r="D66" s="34"/>
      <c r="E66" s="36"/>
      <c r="F66" s="37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</row>
    <row r="67" spans="1:29" ht="15.75" customHeight="1">
      <c r="A67" s="34"/>
      <c r="B67" s="34"/>
      <c r="C67" s="35"/>
      <c r="D67" s="34"/>
      <c r="E67" s="36"/>
      <c r="F67" s="37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</row>
    <row r="68" spans="1:29" ht="15.75" customHeight="1">
      <c r="A68" s="34"/>
      <c r="B68" s="34"/>
      <c r="C68" s="35"/>
      <c r="D68" s="34"/>
      <c r="E68" s="36"/>
      <c r="F68" s="37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</row>
    <row r="69" spans="1:29" ht="15.75" customHeight="1">
      <c r="A69" s="34"/>
      <c r="B69" s="34"/>
      <c r="C69" s="35"/>
      <c r="D69" s="34"/>
      <c r="E69" s="36"/>
      <c r="F69" s="37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</row>
    <row r="70" spans="1:29" ht="15.75" customHeight="1">
      <c r="A70" s="34"/>
      <c r="B70" s="34"/>
      <c r="C70" s="35"/>
      <c r="D70" s="34"/>
      <c r="E70" s="36"/>
      <c r="F70" s="37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 spans="1:29" ht="15.75" customHeight="1">
      <c r="A71" s="34"/>
      <c r="B71" s="34"/>
      <c r="C71" s="35"/>
      <c r="D71" s="34"/>
      <c r="E71" s="36"/>
      <c r="F71" s="37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ht="15.75" customHeight="1">
      <c r="A72" s="34"/>
      <c r="B72" s="34"/>
      <c r="C72" s="35"/>
      <c r="D72" s="34"/>
      <c r="E72" s="36"/>
      <c r="F72" s="37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</row>
    <row r="73" spans="1:29" ht="15.75" customHeight="1">
      <c r="A73" s="34"/>
      <c r="B73" s="34"/>
      <c r="C73" s="35"/>
      <c r="D73" s="34"/>
      <c r="E73" s="36"/>
      <c r="F73" s="37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</row>
    <row r="74" spans="1:29" ht="15.75" customHeight="1">
      <c r="A74" s="34"/>
      <c r="B74" s="34"/>
      <c r="C74" s="35"/>
      <c r="D74" s="34"/>
      <c r="E74" s="36"/>
      <c r="F74" s="37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</row>
    <row r="75" spans="1:29" ht="15.75" customHeight="1">
      <c r="A75" s="34"/>
      <c r="B75" s="34"/>
      <c r="C75" s="35"/>
      <c r="D75" s="34"/>
      <c r="E75" s="36"/>
      <c r="F75" s="37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</row>
    <row r="76" spans="1:29" ht="15.75" customHeight="1">
      <c r="A76" s="34"/>
      <c r="B76" s="34"/>
      <c r="C76" s="35"/>
      <c r="D76" s="34"/>
      <c r="E76" s="36"/>
      <c r="F76" s="37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</row>
    <row r="77" spans="1:29" ht="15.75" customHeight="1">
      <c r="A77" s="34"/>
      <c r="B77" s="34"/>
      <c r="C77" s="35"/>
      <c r="D77" s="34"/>
      <c r="E77" s="36"/>
      <c r="F77" s="37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</row>
    <row r="78" spans="1:29" ht="15.75" customHeight="1">
      <c r="A78" s="34"/>
      <c r="B78" s="34"/>
      <c r="C78" s="35"/>
      <c r="D78" s="34"/>
      <c r="E78" s="36"/>
      <c r="F78" s="37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</row>
    <row r="79" spans="1:29" ht="15.75" customHeight="1">
      <c r="A79" s="34"/>
      <c r="B79" s="34"/>
      <c r="C79" s="35"/>
      <c r="D79" s="34"/>
      <c r="E79" s="36"/>
      <c r="F79" s="37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</row>
    <row r="80" spans="1:29" ht="15.75" customHeight="1">
      <c r="A80" s="34"/>
      <c r="B80" s="34"/>
      <c r="C80" s="35"/>
      <c r="D80" s="34"/>
      <c r="E80" s="36"/>
      <c r="F80" s="37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</row>
    <row r="81" spans="1:29" ht="15.75" customHeight="1">
      <c r="A81" s="34"/>
      <c r="B81" s="34"/>
      <c r="C81" s="35"/>
      <c r="D81" s="34"/>
      <c r="E81" s="36"/>
      <c r="F81" s="37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</row>
    <row r="82" spans="1:29" ht="15.75" customHeight="1">
      <c r="A82" s="34"/>
      <c r="B82" s="34"/>
      <c r="C82" s="35"/>
      <c r="D82" s="34"/>
      <c r="E82" s="36"/>
      <c r="F82" s="37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</row>
    <row r="83" spans="1:29" ht="15.75" customHeight="1">
      <c r="A83" s="34"/>
      <c r="B83" s="34"/>
      <c r="C83" s="35"/>
      <c r="D83" s="34"/>
      <c r="E83" s="36"/>
      <c r="F83" s="37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</row>
    <row r="84" spans="1:29" ht="15.75" customHeight="1">
      <c r="A84" s="34"/>
      <c r="B84" s="34"/>
      <c r="C84" s="35"/>
      <c r="D84" s="34"/>
      <c r="E84" s="36"/>
      <c r="F84" s="37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</row>
    <row r="85" spans="1:29" ht="15.75" customHeight="1">
      <c r="A85" s="34"/>
      <c r="B85" s="34"/>
      <c r="C85" s="35"/>
      <c r="D85" s="34"/>
      <c r="E85" s="36"/>
      <c r="F85" s="37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</row>
    <row r="86" spans="1:29" ht="15.75" customHeight="1">
      <c r="A86" s="34"/>
      <c r="B86" s="34"/>
      <c r="C86" s="35"/>
      <c r="D86" s="34"/>
      <c r="E86" s="36"/>
      <c r="F86" s="37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</row>
    <row r="87" spans="1:29" ht="15.75" customHeight="1">
      <c r="A87" s="34"/>
      <c r="B87" s="34"/>
      <c r="C87" s="35"/>
      <c r="D87" s="34"/>
      <c r="E87" s="36"/>
      <c r="F87" s="37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</row>
    <row r="88" spans="1:29" ht="15.75" customHeight="1">
      <c r="A88" s="34"/>
      <c r="B88" s="34"/>
      <c r="C88" s="35"/>
      <c r="D88" s="34"/>
      <c r="E88" s="36"/>
      <c r="F88" s="37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</row>
    <row r="89" spans="1:29" ht="15.75" customHeight="1">
      <c r="A89" s="34"/>
      <c r="B89" s="34"/>
      <c r="C89" s="35"/>
      <c r="D89" s="34"/>
      <c r="E89" s="36"/>
      <c r="F89" s="37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</row>
    <row r="90" spans="1:29" ht="15.75" customHeight="1">
      <c r="A90" s="34"/>
      <c r="B90" s="34"/>
      <c r="C90" s="35"/>
      <c r="D90" s="34"/>
      <c r="E90" s="36"/>
      <c r="F90" s="37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</row>
    <row r="91" spans="1:29" ht="15.75" customHeight="1">
      <c r="A91" s="34"/>
      <c r="B91" s="34"/>
      <c r="C91" s="35"/>
      <c r="D91" s="34"/>
      <c r="E91" s="36"/>
      <c r="F91" s="37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</row>
    <row r="92" spans="1:29" ht="15.75" customHeight="1">
      <c r="A92" s="34"/>
      <c r="B92" s="34"/>
      <c r="C92" s="35"/>
      <c r="D92" s="34"/>
      <c r="E92" s="36"/>
      <c r="F92" s="37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</row>
  </sheetData>
  <mergeCells count="18">
    <mergeCell ref="A50:E50"/>
    <mergeCell ref="A51:B51"/>
    <mergeCell ref="A52:E52"/>
    <mergeCell ref="J8:T8"/>
    <mergeCell ref="U8:AC8"/>
    <mergeCell ref="A42:I42"/>
    <mergeCell ref="A41:E41"/>
    <mergeCell ref="C1:H1"/>
    <mergeCell ref="C2:H2"/>
    <mergeCell ref="A33:E33"/>
    <mergeCell ref="A4:B4"/>
    <mergeCell ref="C4:I4"/>
    <mergeCell ref="A1:B2"/>
    <mergeCell ref="I1:I2"/>
    <mergeCell ref="A34:I34"/>
    <mergeCell ref="A6:B6"/>
    <mergeCell ref="A7:I7"/>
    <mergeCell ref="A8:I8"/>
  </mergeCells>
  <dataValidations count="2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43:D44 D10:E10 D32:E32" xr:uid="{00000000-0002-0000-0000-000000000000}">
      <formula1>0</formula1>
    </dataValidation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D23:D31 D46:D49" xr:uid="{00000000-0002-0000-0000-000001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ignoredErrors>
    <ignoredError sqref="D1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2021-08-31T11:20:18Z</dcterms:modified>
  <cp:category/>
  <cp:contentStatus/>
</cp:coreProperties>
</file>