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4"/>
  <workbookPr/>
  <mc:AlternateContent xmlns:mc="http://schemas.openxmlformats.org/markup-compatibility/2006">
    <mc:Choice Requires="x15">
      <x15ac:absPath xmlns:x15ac="http://schemas.microsoft.com/office/spreadsheetml/2010/11/ac" url="C:\Users\user\Desktop\fichas proyectos FCP\BCA_Segovia\"/>
    </mc:Choice>
  </mc:AlternateContent>
  <xr:revisionPtr revIDLastSave="3" documentId="13_ncr:1_{B38F2968-391F-45E7-A1EE-E076FB84F3DE}" xr6:coauthVersionLast="47" xr6:coauthVersionMax="47" xr10:uidLastSave="{84F24D79-29D2-4C96-9140-9E4C2C061435}"/>
  <bookViews>
    <workbookView xWindow="-120" yWindow="-120" windowWidth="20730" windowHeight="11160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ftn1" localSheetId="0">Presupuesto!#REF!</definedName>
    <definedName name="_ftn2" localSheetId="0">Presupuesto!#REF!</definedName>
    <definedName name="_ftnref1" localSheetId="0">Presupuesto!$B$24</definedName>
    <definedName name="_ftnref2" localSheetId="0">Presupuesto!$B$30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  <c r="F52" i="1" s="1"/>
  <c r="H52" i="1" s="1"/>
  <c r="D34" i="1"/>
  <c r="D35" i="1"/>
  <c r="D33" i="1"/>
  <c r="D51" i="1"/>
  <c r="D50" i="1"/>
  <c r="F50" i="1" s="1"/>
  <c r="H50" i="1" s="1"/>
  <c r="D49" i="1"/>
  <c r="F49" i="1" s="1"/>
  <c r="H49" i="1" s="1"/>
  <c r="D48" i="1"/>
  <c r="F48" i="1" s="1"/>
  <c r="H48" i="1" s="1"/>
  <c r="D47" i="1"/>
  <c r="D46" i="1"/>
  <c r="F46" i="1" s="1"/>
  <c r="H46" i="1" s="1"/>
  <c r="D45" i="1"/>
  <c r="D44" i="1"/>
  <c r="D43" i="1"/>
  <c r="D41" i="1"/>
  <c r="D40" i="1"/>
  <c r="D42" i="1"/>
  <c r="D39" i="1"/>
  <c r="D38" i="1"/>
  <c r="D37" i="1"/>
  <c r="D36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F47" i="1"/>
  <c r="H47" i="1" s="1"/>
  <c r="F51" i="1"/>
  <c r="H51" i="1" s="1"/>
  <c r="F40" i="1" l="1"/>
  <c r="H40" i="1" s="1"/>
  <c r="F38" i="1"/>
  <c r="H38" i="1" s="1"/>
  <c r="F37" i="1"/>
  <c r="H37" i="1" s="1"/>
  <c r="F34" i="1"/>
  <c r="H34" i="1" s="1"/>
  <c r="F31" i="1"/>
  <c r="H31" i="1" s="1"/>
  <c r="F33" i="1"/>
  <c r="H33" i="1" s="1"/>
  <c r="F35" i="1"/>
  <c r="H35" i="1" s="1"/>
  <c r="F41" i="1"/>
  <c r="H41" i="1" s="1"/>
  <c r="F43" i="1"/>
  <c r="H43" i="1" s="1"/>
  <c r="F45" i="1"/>
  <c r="H45" i="1" s="1"/>
  <c r="F44" i="1"/>
  <c r="H44" i="1" s="1"/>
  <c r="F42" i="1"/>
  <c r="H42" i="1" s="1"/>
  <c r="F39" i="1"/>
  <c r="H39" i="1" s="1"/>
  <c r="F36" i="1"/>
  <c r="H36" i="1" s="1"/>
  <c r="F32" i="1"/>
  <c r="H32" i="1" s="1"/>
  <c r="F62" i="1"/>
  <c r="F60" i="1"/>
  <c r="F61" i="1"/>
  <c r="F56" i="1"/>
  <c r="F57" i="1"/>
  <c r="F58" i="1"/>
  <c r="F59" i="1"/>
  <c r="F55" i="1"/>
  <c r="F30" i="1"/>
  <c r="H30" i="1" s="1"/>
  <c r="F29" i="1"/>
  <c r="H29" i="1" s="1"/>
  <c r="F28" i="1"/>
  <c r="H28" i="1" s="1"/>
  <c r="F27" i="1"/>
  <c r="H27" i="1" s="1"/>
  <c r="F17" i="1"/>
  <c r="H17" i="1" s="1"/>
  <c r="F25" i="1"/>
  <c r="H25" i="1" s="1"/>
  <c r="F24" i="1"/>
  <c r="H24" i="1" s="1"/>
  <c r="F18" i="1"/>
  <c r="H18" i="1" s="1"/>
  <c r="F23" i="1"/>
  <c r="H23" i="1" s="1"/>
  <c r="F22" i="1"/>
  <c r="H22" i="1" s="1"/>
  <c r="F21" i="1"/>
  <c r="H21" i="1" s="1"/>
  <c r="F20" i="1"/>
  <c r="H20" i="1" s="1"/>
  <c r="F19" i="1"/>
  <c r="H19" i="1" s="1"/>
  <c r="F63" i="1" l="1"/>
  <c r="H62" i="1"/>
  <c r="F26" i="1"/>
  <c r="H26" i="1" s="1"/>
  <c r="F11" i="1" l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I63" i="1" l="1"/>
  <c r="H61" i="1"/>
  <c r="H60" i="1"/>
  <c r="H57" i="1"/>
  <c r="H55" i="1"/>
  <c r="F10" i="1"/>
  <c r="H10" i="1" s="1"/>
  <c r="H53" i="1" s="1"/>
  <c r="F9" i="1"/>
  <c r="F53" i="1" l="1"/>
  <c r="F64" i="1" s="1"/>
  <c r="I9" i="1"/>
  <c r="I53" i="1" s="1"/>
  <c r="I64" i="1" s="1"/>
  <c r="H56" i="1"/>
  <c r="H58" i="1"/>
  <c r="H59" i="1"/>
  <c r="H63" i="1" l="1"/>
  <c r="H64" i="1" l="1"/>
</calcChain>
</file>

<file path=xl/sharedStrings.xml><?xml version="1.0" encoding="utf-8"?>
<sst xmlns="http://schemas.openxmlformats.org/spreadsheetml/2006/main" count="124" uniqueCount="93">
  <si>
    <t>PRESUPUESTO DEL PROYECTO</t>
  </si>
  <si>
    <t>AGENCIA DE RENOVACION DEL TERRITORIO - ART</t>
  </si>
  <si>
    <t>NOMBRE DEL PROYECTO</t>
  </si>
  <si>
    <t>Fortalecimiento integral de los sistemas productivos ganaderos doble propósito en el municipio de Segovia, Antioquia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</si>
  <si>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</si>
  <si>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</si>
  <si>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</si>
  <si>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</si>
  <si>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</si>
  <si>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</si>
  <si>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</si>
  <si>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Componente 1. Fortalecer los hatos ganaderos doble propósito en el municipio de Segovia, Antioquia</t>
  </si>
  <si>
    <t xml:space="preserve">Actividad 1: Establecimiento de 80 has en sistemas silvopastoriles
Actividad 2: Actividad 2: Establecimiento de 20 has en bancos forrajeros
Actividad 3: Mejoramiento genético 
Actividad 4: Entrega de insumos y equipos </t>
  </si>
  <si>
    <t>Mano de obra</t>
  </si>
  <si>
    <t>Jornales</t>
  </si>
  <si>
    <t>Análisis de suelos fisico químicos de elementos mayores y menores</t>
  </si>
  <si>
    <t>Unidad</t>
  </si>
  <si>
    <t xml:space="preserve"> Plántulas de Matarratón  (Gliricidia sepium)</t>
  </si>
  <si>
    <t>Caña fístula (Cassia fistula)</t>
  </si>
  <si>
    <t>Acacia mangium</t>
  </si>
  <si>
    <t>Semilla de King Grass (Híbrido entre Pennisetum) purpureum y Pennisetum typhoide)</t>
  </si>
  <si>
    <t>Toneladas</t>
  </si>
  <si>
    <t>Semilla  Cuba OM 22 (Pennisetum sp.)</t>
  </si>
  <si>
    <t>Semilla de Botón de Oro (Trithonia diversifolia)</t>
  </si>
  <si>
    <t>Abono orgánico</t>
  </si>
  <si>
    <t xml:space="preserve"> Bulto x 50 kg </t>
  </si>
  <si>
    <t xml:space="preserve">Cal dolomita o cal agrícola </t>
  </si>
  <si>
    <t>Roca fosfórica</t>
  </si>
  <si>
    <t xml:space="preserve"> Urea </t>
  </si>
  <si>
    <t xml:space="preserve"> DAP </t>
  </si>
  <si>
    <t xml:space="preserve"> Insecticida </t>
  </si>
  <si>
    <t xml:space="preserve"> Litro/kg </t>
  </si>
  <si>
    <t xml:space="preserve"> Jeringas x 20 ml </t>
  </si>
  <si>
    <t xml:space="preserve"> Unidad </t>
  </si>
  <si>
    <t xml:space="preserve"> Agujas de 16" y 18" </t>
  </si>
  <si>
    <t xml:space="preserve"> Cinta bovinométrica </t>
  </si>
  <si>
    <t xml:space="preserve"> Desparasitante (albendazol) </t>
  </si>
  <si>
    <t xml:space="preserve"> Frasco x 1 L </t>
  </si>
  <si>
    <t xml:space="preserve"> Coadyuvante tratamiento deficiencias minerales </t>
  </si>
  <si>
    <t xml:space="preserve"> Frasco x 250 cc </t>
  </si>
  <si>
    <t xml:space="preserve"> Baño control garrapatas y moscas </t>
  </si>
  <si>
    <t xml:space="preserve"> Tintura de yodo al 7% </t>
  </si>
  <si>
    <t xml:space="preserve"> Frasco x 500 cc </t>
  </si>
  <si>
    <t xml:space="preserve"> Nitrógeno líquido </t>
  </si>
  <si>
    <t xml:space="preserve"> Litro </t>
  </si>
  <si>
    <t xml:space="preserve"> Hormonas programa IATF (Benzoato de estradiol. prostaglandina sintética. progesterona en dispositivo intravaginal) </t>
  </si>
  <si>
    <t xml:space="preserve"> Global </t>
  </si>
  <si>
    <t xml:space="preserve"> Sal mineral  </t>
  </si>
  <si>
    <t xml:space="preserve"> Bulto x 40 kg </t>
  </si>
  <si>
    <t xml:space="preserve"> Termo de nitrógeno líquido x 20L </t>
  </si>
  <si>
    <t>Participación</t>
  </si>
  <si>
    <t xml:space="preserve"> Termo de transporte x 5L </t>
  </si>
  <si>
    <t xml:space="preserve"> Kit de inseminación artificial </t>
  </si>
  <si>
    <t xml:space="preserve"> Pajillas de semen bovino congelado </t>
  </si>
  <si>
    <t xml:space="preserve"> Alambre galvanizado  calibre 12</t>
  </si>
  <si>
    <t>Rollo por 25 kg</t>
  </si>
  <si>
    <t xml:space="preserve"> Rollo Manguera aisladora </t>
  </si>
  <si>
    <t xml:space="preserve"> kit solar energizador (impulsor. panel fotovoltaico. batería AGM 12 V. regulador de carga) </t>
  </si>
  <si>
    <t xml:space="preserve"> Manigueta puerta cerca  </t>
  </si>
  <si>
    <t xml:space="preserve"> Grapas  </t>
  </si>
  <si>
    <t xml:space="preserve"> Caja </t>
  </si>
  <si>
    <t xml:space="preserve"> Cinta electro plástica X 200 m </t>
  </si>
  <si>
    <t xml:space="preserve"> Recibidor Manigueta </t>
  </si>
  <si>
    <t xml:space="preserve"> Tensores </t>
  </si>
  <si>
    <t xml:space="preserve"> Varilla Coperweld </t>
  </si>
  <si>
    <t xml:space="preserve"> Polines </t>
  </si>
  <si>
    <t>Aisladores polines</t>
  </si>
  <si>
    <t xml:space="preserve">Unidad </t>
  </si>
  <si>
    <t xml:space="preserve"> Tanque plástico x 2000 L </t>
  </si>
  <si>
    <t xml:space="preserve"> Bebedero ganadero plástico </t>
  </si>
  <si>
    <t xml:space="preserve"> Manguera 1/2" x 100 m </t>
  </si>
  <si>
    <t xml:space="preserve"> Pica pasto </t>
  </si>
  <si>
    <t xml:space="preserve"> Unidad  </t>
  </si>
  <si>
    <t xml:space="preserve"> Transporte de insumos </t>
  </si>
  <si>
    <t>Global</t>
  </si>
  <si>
    <t>SUBTOTAL COMPONENTE 1</t>
  </si>
  <si>
    <t>Componente 2. Paquete tecnológico transferido y acompañamiento técnico integral a los productores 
Actividad 1: Realizar visitas técnicas a cada uno de los predios. 
Actividad 2: Desarrollar Escuelas de Campo para Agricultores – ECA y talleres socio empresariales</t>
  </si>
  <si>
    <t>Profesional agropecuario-Zootecnista o médico veterinario.</t>
  </si>
  <si>
    <t xml:space="preserve">Mes profesional </t>
  </si>
  <si>
    <t>Profesional socio empresarial</t>
  </si>
  <si>
    <t>Técnico agropecuario</t>
  </si>
  <si>
    <t xml:space="preserve">Mes técnico </t>
  </si>
  <si>
    <t>Técnico social</t>
  </si>
  <si>
    <t>Papelería, materiales para talleres socio-empresariales</t>
  </si>
  <si>
    <t xml:space="preserve">Global </t>
  </si>
  <si>
    <t>Acompañamiento ambiental</t>
  </si>
  <si>
    <t>Logística de operación componente técnico</t>
  </si>
  <si>
    <t>Logística de actividades componente socio-empresarial</t>
  </si>
  <si>
    <t>SUBTOTAL COMPONENTE 2</t>
  </si>
  <si>
    <t>TOTAL PRESUPUESTO INVERSIÓN DIRECTA</t>
  </si>
  <si>
    <t>NOTA</t>
  </si>
  <si>
    <t>El presupuesto corresponde al valor del proyecto estructurado.</t>
  </si>
  <si>
    <t>La ART financiará el valor del costo directo ajustado con el IPC 2020 (1.61%) y el costo de implementación fue recalculado de manera global para los 13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</si>
</sst>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_-&quot;$&quot;* #,##0_-;\-&quot;$&quot;* #,##0_-;_-&quot;$&quot;* &quot;-&quot;??_-;_-@"/>
    <numFmt numFmtId="166" formatCode="_-* #,##0_-;\-* #,##0_-;_-* &quot;-&quot;_-;_-@"/>
  </numFmts>
  <fonts count="10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b/>
      <sz val="12"/>
      <color rgb="FF000000"/>
      <name val="Calibri"/>
    </font>
    <font>
      <b/>
      <sz val="11"/>
      <color rgb="FFFFFFFF"/>
      <name val="Calibri"/>
    </font>
    <font>
      <b/>
      <sz val="11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</fills>
  <borders count="3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4" fillId="3" borderId="4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164" fontId="5" fillId="2" borderId="8" xfId="0" applyNumberFormat="1" applyFont="1" applyFill="1" applyBorder="1" applyAlignment="1">
      <alignment vertical="center"/>
    </xf>
    <xf numFmtId="165" fontId="5" fillId="2" borderId="8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 wrapText="1"/>
    </xf>
    <xf numFmtId="0" fontId="0" fillId="2" borderId="14" xfId="0" applyFont="1" applyFill="1" applyBorder="1" applyAlignment="1">
      <alignment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2" borderId="26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164" fontId="0" fillId="2" borderId="8" xfId="0" applyNumberFormat="1" applyFont="1" applyFill="1" applyBorder="1" applyAlignment="1">
      <alignment vertical="center"/>
    </xf>
    <xf numFmtId="165" fontId="0" fillId="2" borderId="8" xfId="0" applyNumberFormat="1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vertical="center" wrapText="1"/>
    </xf>
    <xf numFmtId="164" fontId="0" fillId="0" borderId="11" xfId="0" applyNumberFormat="1" applyFont="1" applyFill="1" applyBorder="1" applyAlignment="1">
      <alignment horizontal="right" vertical="center" wrapText="1"/>
    </xf>
    <xf numFmtId="165" fontId="0" fillId="0" borderId="11" xfId="0" applyNumberFormat="1" applyFont="1" applyFill="1" applyBorder="1" applyAlignment="1">
      <alignment horizontal="right" vertical="center" wrapText="1"/>
    </xf>
    <xf numFmtId="165" fontId="0" fillId="0" borderId="8" xfId="0" applyNumberFormat="1" applyFont="1" applyFill="1" applyBorder="1" applyAlignment="1">
      <alignment horizontal="right" vertical="center" wrapText="1"/>
    </xf>
    <xf numFmtId="165" fontId="0" fillId="0" borderId="9" xfId="0" applyNumberFormat="1" applyFont="1" applyFill="1" applyBorder="1" applyAlignment="1">
      <alignment horizontal="right" vertical="center" wrapText="1"/>
    </xf>
    <xf numFmtId="165" fontId="0" fillId="0" borderId="25" xfId="0" applyNumberFormat="1" applyFont="1" applyFill="1" applyBorder="1" applyAlignment="1">
      <alignment horizontal="right" vertical="center" wrapText="1"/>
    </xf>
    <xf numFmtId="0" fontId="0" fillId="0" borderId="9" xfId="0" applyFont="1" applyFill="1" applyBorder="1" applyAlignment="1">
      <alignment vertical="center" wrapText="1"/>
    </xf>
    <xf numFmtId="3" fontId="0" fillId="0" borderId="9" xfId="0" applyNumberFormat="1" applyFont="1" applyFill="1" applyBorder="1" applyAlignment="1">
      <alignment horizontal="center" vertical="center" wrapText="1"/>
    </xf>
    <xf numFmtId="164" fontId="0" fillId="0" borderId="9" xfId="0" applyNumberFormat="1" applyFont="1" applyFill="1" applyBorder="1" applyAlignment="1">
      <alignment horizontal="center" vertical="center" wrapText="1"/>
    </xf>
    <xf numFmtId="165" fontId="0" fillId="0" borderId="31" xfId="0" applyNumberFormat="1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 wrapText="1"/>
    </xf>
    <xf numFmtId="165" fontId="0" fillId="2" borderId="8" xfId="0" applyNumberFormat="1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165" fontId="0" fillId="0" borderId="29" xfId="0" applyNumberFormat="1" applyFont="1" applyFill="1" applyBorder="1" applyAlignment="1">
      <alignment horizontal="right" vertical="center" wrapText="1"/>
    </xf>
    <xf numFmtId="3" fontId="0" fillId="0" borderId="4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165" fontId="1" fillId="4" borderId="4" xfId="0" applyNumberFormat="1" applyFont="1" applyFill="1" applyBorder="1" applyAlignment="1">
      <alignment vertical="center" wrapText="1"/>
    </xf>
    <xf numFmtId="165" fontId="1" fillId="4" borderId="29" xfId="0" applyNumberFormat="1" applyFont="1" applyFill="1" applyBorder="1" applyAlignment="1">
      <alignment vertical="center" wrapText="1"/>
    </xf>
    <xf numFmtId="0" fontId="0" fillId="0" borderId="32" xfId="0" applyFont="1" applyFill="1" applyBorder="1" applyAlignment="1">
      <alignment horizontal="center" vertical="center" wrapText="1"/>
    </xf>
    <xf numFmtId="164" fontId="0" fillId="0" borderId="9" xfId="0" applyNumberFormat="1" applyFont="1" applyFill="1" applyBorder="1" applyAlignment="1">
      <alignment horizontal="right" vertical="center" wrapText="1"/>
    </xf>
    <xf numFmtId="165" fontId="0" fillId="2" borderId="8" xfId="0" applyNumberFormat="1" applyFont="1" applyFill="1" applyBorder="1" applyAlignment="1">
      <alignment horizontal="center" vertical="center" wrapText="1"/>
    </xf>
    <xf numFmtId="165" fontId="0" fillId="2" borderId="11" xfId="0" applyNumberFormat="1" applyFont="1" applyFill="1" applyBorder="1" applyAlignment="1">
      <alignment horizontal="center" vertical="center" wrapText="1"/>
    </xf>
    <xf numFmtId="165" fontId="0" fillId="2" borderId="25" xfId="0" applyNumberFormat="1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165" fontId="0" fillId="2" borderId="4" xfId="0" applyNumberFormat="1" applyFont="1" applyFill="1" applyBorder="1" applyAlignment="1">
      <alignment horizontal="center" vertical="center" wrapText="1"/>
    </xf>
    <xf numFmtId="165" fontId="0" fillId="2" borderId="29" xfId="0" applyNumberFormat="1" applyFont="1" applyFill="1" applyBorder="1" applyAlignment="1">
      <alignment vertical="center" wrapText="1"/>
    </xf>
    <xf numFmtId="165" fontId="0" fillId="2" borderId="9" xfId="0" applyNumberFormat="1" applyFont="1" applyFill="1" applyBorder="1" applyAlignment="1">
      <alignment horizontal="center" vertical="center" wrapText="1"/>
    </xf>
    <xf numFmtId="165" fontId="0" fillId="2" borderId="31" xfId="0" applyNumberFormat="1" applyFont="1" applyFill="1" applyBorder="1" applyAlignment="1">
      <alignment horizontal="center" vertical="center" wrapText="1"/>
    </xf>
    <xf numFmtId="165" fontId="0" fillId="2" borderId="9" xfId="0" applyNumberFormat="1" applyFont="1" applyFill="1" applyBorder="1" applyAlignment="1">
      <alignment vertical="center" wrapText="1"/>
    </xf>
    <xf numFmtId="165" fontId="0" fillId="2" borderId="31" xfId="0" applyNumberFormat="1" applyFont="1" applyFill="1" applyBorder="1" applyAlignment="1">
      <alignment vertical="center" wrapText="1"/>
    </xf>
    <xf numFmtId="165" fontId="0" fillId="2" borderId="29" xfId="0" applyNumberFormat="1" applyFont="1" applyFill="1" applyBorder="1" applyAlignment="1">
      <alignment horizontal="center" vertical="center" wrapText="1"/>
    </xf>
    <xf numFmtId="165" fontId="0" fillId="0" borderId="4" xfId="0" applyNumberFormat="1" applyFont="1" applyFill="1" applyBorder="1" applyAlignment="1">
      <alignment horizontal="right" vertical="center" wrapText="1"/>
    </xf>
    <xf numFmtId="165" fontId="1" fillId="4" borderId="9" xfId="0" applyNumberFormat="1" applyFont="1" applyFill="1" applyBorder="1" applyAlignment="1">
      <alignment vertical="center"/>
    </xf>
    <xf numFmtId="165" fontId="0" fillId="4" borderId="8" xfId="0" applyNumberFormat="1" applyFont="1" applyFill="1" applyBorder="1" applyAlignment="1">
      <alignment vertical="center"/>
    </xf>
    <xf numFmtId="165" fontId="1" fillId="4" borderId="31" xfId="0" applyNumberFormat="1" applyFont="1" applyFill="1" applyBorder="1" applyAlignment="1">
      <alignment vertical="center"/>
    </xf>
    <xf numFmtId="0" fontId="0" fillId="2" borderId="34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164" fontId="0" fillId="2" borderId="16" xfId="0" applyNumberFormat="1" applyFont="1" applyFill="1" applyBorder="1" applyAlignment="1">
      <alignment vertical="center"/>
    </xf>
    <xf numFmtId="165" fontId="0" fillId="2" borderId="16" xfId="0" applyNumberFormat="1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3" fontId="0" fillId="0" borderId="9" xfId="0" applyNumberFormat="1" applyFont="1" applyFill="1" applyBorder="1" applyAlignment="1">
      <alignment vertical="center" wrapText="1"/>
    </xf>
    <xf numFmtId="3" fontId="0" fillId="0" borderId="13" xfId="0" applyNumberFormat="1" applyFont="1" applyFill="1" applyBorder="1" applyAlignment="1">
      <alignment vertical="center" wrapText="1"/>
    </xf>
    <xf numFmtId="3" fontId="0" fillId="0" borderId="2" xfId="0" applyNumberFormat="1" applyFont="1" applyFill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1" fillId="2" borderId="7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6" fillId="4" borderId="30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0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3" borderId="24" xfId="0" applyFont="1" applyFill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5" fillId="4" borderId="13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23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/>
    </xf>
    <xf numFmtId="0" fontId="4" fillId="3" borderId="2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1" fillId="5" borderId="30" xfId="0" applyFont="1" applyFill="1" applyBorder="1" applyAlignment="1">
      <alignment horizontal="left" vertical="center"/>
    </xf>
    <xf numFmtId="0" fontId="6" fillId="6" borderId="30" xfId="0" applyFont="1" applyFill="1" applyBorder="1" applyAlignment="1">
      <alignment horizontal="left" vertical="center" wrapText="1"/>
    </xf>
    <xf numFmtId="0" fontId="6" fillId="5" borderId="30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0" fontId="1" fillId="5" borderId="27" xfId="0" applyFont="1" applyFill="1" applyBorder="1" applyAlignment="1">
      <alignment horizontal="left" vertical="center" wrapText="1"/>
    </xf>
    <xf numFmtId="0" fontId="8" fillId="2" borderId="0" xfId="0" applyFont="1" applyFill="1"/>
    <xf numFmtId="0" fontId="9" fillId="2" borderId="0" xfId="0" applyFont="1" applyFill="1"/>
    <xf numFmtId="0" fontId="0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166" fontId="0" fillId="2" borderId="8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0"/>
  <sheetViews>
    <sheetView tabSelected="1" topLeftCell="A65" workbookViewId="0">
      <selection activeCell="A65" sqref="A65:XFD74"/>
    </sheetView>
  </sheetViews>
  <sheetFormatPr defaultColWidth="14.42578125" defaultRowHeight="15" customHeight="1"/>
  <cols>
    <col min="1" max="1" width="3.42578125" style="12" customWidth="1"/>
    <col min="2" max="2" width="48" style="12" customWidth="1"/>
    <col min="3" max="3" width="16.5703125" style="12" customWidth="1"/>
    <col min="4" max="5" width="11.42578125" style="12" customWidth="1"/>
    <col min="6" max="6" width="22.28515625" style="12" customWidth="1"/>
    <col min="7" max="7" width="1.7109375" style="12" customWidth="1"/>
    <col min="8" max="8" width="18.28515625" style="12" customWidth="1"/>
    <col min="9" max="9" width="19" style="12" customWidth="1"/>
    <col min="10" max="10" width="15.85546875" style="12" customWidth="1"/>
    <col min="11" max="11" width="2.42578125" style="12" customWidth="1"/>
    <col min="12" max="12" width="16.7109375" style="12" customWidth="1"/>
    <col min="13" max="29" width="11.42578125" style="12" customWidth="1"/>
    <col min="30" max="16384" width="14.42578125" style="12"/>
  </cols>
  <sheetData>
    <row r="1" spans="1:29" ht="23.25" customHeight="1">
      <c r="A1" s="86"/>
      <c r="B1" s="87"/>
      <c r="C1" s="76" t="s">
        <v>0</v>
      </c>
      <c r="D1" s="77"/>
      <c r="E1" s="77"/>
      <c r="F1" s="77"/>
      <c r="G1" s="77"/>
      <c r="H1" s="78"/>
      <c r="I1" s="90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</row>
    <row r="2" spans="1:29" ht="23.25" customHeight="1">
      <c r="A2" s="88"/>
      <c r="B2" s="89"/>
      <c r="C2" s="79" t="s">
        <v>1</v>
      </c>
      <c r="D2" s="80"/>
      <c r="E2" s="80"/>
      <c r="F2" s="80"/>
      <c r="G2" s="80"/>
      <c r="H2" s="81"/>
      <c r="I2" s="9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</row>
    <row r="3" spans="1:29" ht="10.5" customHeight="1">
      <c r="A3" s="13"/>
      <c r="B3" s="14"/>
      <c r="C3" s="14"/>
      <c r="D3" s="14"/>
      <c r="E3" s="15"/>
      <c r="F3" s="16"/>
      <c r="G3" s="14"/>
      <c r="H3" s="14"/>
      <c r="I3" s="17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29" ht="57" customHeight="1">
      <c r="A4" s="82" t="s">
        <v>2</v>
      </c>
      <c r="B4" s="83"/>
      <c r="C4" s="84" t="s">
        <v>3</v>
      </c>
      <c r="D4" s="80"/>
      <c r="E4" s="80"/>
      <c r="F4" s="80"/>
      <c r="G4" s="80"/>
      <c r="H4" s="80"/>
      <c r="I4" s="85"/>
      <c r="J4" s="33"/>
      <c r="K4" s="33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29" ht="24.75" customHeight="1">
      <c r="A5" s="5"/>
      <c r="B5" s="6"/>
      <c r="C5" s="6"/>
      <c r="D5" s="6"/>
      <c r="E5" s="7"/>
      <c r="F5" s="8"/>
      <c r="G5" s="14"/>
      <c r="H5" s="9"/>
      <c r="I5" s="10"/>
      <c r="J5" s="102"/>
      <c r="K5" s="103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 ht="39" customHeight="1">
      <c r="A6" s="92" t="s">
        <v>4</v>
      </c>
      <c r="B6" s="93"/>
      <c r="C6" s="63" t="s">
        <v>5</v>
      </c>
      <c r="D6" s="1" t="s">
        <v>6</v>
      </c>
      <c r="E6" s="2" t="s">
        <v>7</v>
      </c>
      <c r="F6" s="3" t="s">
        <v>8</v>
      </c>
      <c r="G6" s="18"/>
      <c r="H6" s="4" t="s">
        <v>9</v>
      </c>
      <c r="I6" s="11" t="s">
        <v>10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30" customHeight="1">
      <c r="A7" s="94" t="s">
        <v>11</v>
      </c>
      <c r="B7" s="80"/>
      <c r="C7" s="80"/>
      <c r="D7" s="80"/>
      <c r="E7" s="80"/>
      <c r="F7" s="80"/>
      <c r="G7" s="80"/>
      <c r="H7" s="80"/>
      <c r="I7" s="85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ht="75" customHeight="1">
      <c r="A8" s="95" t="s">
        <v>12</v>
      </c>
      <c r="B8" s="80"/>
      <c r="C8" s="80"/>
      <c r="D8" s="80"/>
      <c r="E8" s="80"/>
      <c r="F8" s="80"/>
      <c r="G8" s="80"/>
      <c r="H8" s="80"/>
      <c r="I8" s="85"/>
      <c r="J8" s="104"/>
      <c r="K8" s="69"/>
      <c r="L8" s="69"/>
      <c r="M8" s="69"/>
      <c r="N8" s="69"/>
      <c r="O8" s="69"/>
      <c r="P8" s="69"/>
      <c r="Q8" s="69"/>
      <c r="R8" s="69"/>
      <c r="S8" s="69"/>
      <c r="T8" s="67"/>
      <c r="U8" s="68"/>
      <c r="V8" s="69"/>
      <c r="W8" s="69"/>
      <c r="X8" s="69"/>
      <c r="Y8" s="69"/>
      <c r="Z8" s="69"/>
      <c r="AA8" s="69"/>
      <c r="AB8" s="69"/>
      <c r="AC8" s="69"/>
    </row>
    <row r="9" spans="1:29">
      <c r="A9" s="19">
        <v>1</v>
      </c>
      <c r="B9" s="20" t="s">
        <v>13</v>
      </c>
      <c r="C9" s="20" t="s">
        <v>14</v>
      </c>
      <c r="D9" s="105">
        <v>9640</v>
      </c>
      <c r="E9" s="21">
        <v>46356</v>
      </c>
      <c r="F9" s="22">
        <f t="shared" ref="F9:F25" si="0">+D9*E9</f>
        <v>446871840</v>
      </c>
      <c r="G9" s="23"/>
      <c r="H9" s="24"/>
      <c r="I9" s="25">
        <f>+F9</f>
        <v>446871840</v>
      </c>
      <c r="J9" s="32"/>
      <c r="K9" s="33"/>
      <c r="L9" s="32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</row>
    <row r="10" spans="1:29" ht="30">
      <c r="A10" s="19">
        <v>2</v>
      </c>
      <c r="B10" s="26" t="s">
        <v>15</v>
      </c>
      <c r="C10" s="26" t="s">
        <v>16</v>
      </c>
      <c r="D10" s="27">
        <v>80</v>
      </c>
      <c r="E10" s="28">
        <v>146000</v>
      </c>
      <c r="F10" s="24">
        <f t="shared" si="0"/>
        <v>11680000</v>
      </c>
      <c r="G10" s="23"/>
      <c r="H10" s="24">
        <f t="shared" ref="H10:H52" si="1">+F10</f>
        <v>11680000</v>
      </c>
      <c r="I10" s="29"/>
      <c r="J10" s="32"/>
      <c r="K10" s="33"/>
      <c r="L10" s="32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</row>
    <row r="11" spans="1:29" ht="15" customHeight="1">
      <c r="A11" s="19">
        <v>3</v>
      </c>
      <c r="B11" s="26" t="s">
        <v>17</v>
      </c>
      <c r="C11" s="26" t="s">
        <v>16</v>
      </c>
      <c r="D11" s="27">
        <v>22480</v>
      </c>
      <c r="E11" s="27">
        <v>1100</v>
      </c>
      <c r="F11" s="24">
        <f t="shared" si="0"/>
        <v>24728000</v>
      </c>
      <c r="G11" s="23"/>
      <c r="H11" s="24">
        <f t="shared" si="1"/>
        <v>24728000</v>
      </c>
      <c r="I11" s="29"/>
      <c r="J11" s="32"/>
      <c r="K11" s="33"/>
      <c r="L11" s="32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</row>
    <row r="12" spans="1:29" ht="15" customHeight="1">
      <c r="A12" s="19">
        <v>4</v>
      </c>
      <c r="B12" s="26" t="s">
        <v>18</v>
      </c>
      <c r="C12" s="26" t="s">
        <v>16</v>
      </c>
      <c r="D12" s="27">
        <v>23920</v>
      </c>
      <c r="E12" s="27">
        <v>1100</v>
      </c>
      <c r="F12" s="24">
        <f t="shared" si="0"/>
        <v>26312000</v>
      </c>
      <c r="G12" s="23"/>
      <c r="H12" s="24">
        <f t="shared" si="1"/>
        <v>26312000</v>
      </c>
      <c r="I12" s="29"/>
      <c r="J12" s="32"/>
      <c r="K12" s="33"/>
      <c r="L12" s="32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</row>
    <row r="13" spans="1:29" ht="15" customHeight="1">
      <c r="A13" s="19">
        <v>5</v>
      </c>
      <c r="B13" s="26" t="s">
        <v>19</v>
      </c>
      <c r="C13" s="26" t="s">
        <v>16</v>
      </c>
      <c r="D13" s="27">
        <v>12000</v>
      </c>
      <c r="E13" s="27">
        <v>1100</v>
      </c>
      <c r="F13" s="24">
        <f t="shared" si="0"/>
        <v>13200000</v>
      </c>
      <c r="G13" s="23"/>
      <c r="H13" s="24">
        <f t="shared" si="1"/>
        <v>13200000</v>
      </c>
      <c r="I13" s="29"/>
      <c r="J13" s="32"/>
      <c r="K13" s="33"/>
      <c r="L13" s="32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pans="1:29" ht="15" customHeight="1">
      <c r="A14" s="19">
        <v>6</v>
      </c>
      <c r="B14" s="30" t="s">
        <v>20</v>
      </c>
      <c r="C14" s="30" t="s">
        <v>21</v>
      </c>
      <c r="D14" s="27">
        <v>36</v>
      </c>
      <c r="E14" s="27">
        <v>950000</v>
      </c>
      <c r="F14" s="24">
        <f t="shared" si="0"/>
        <v>34200000</v>
      </c>
      <c r="G14" s="23"/>
      <c r="H14" s="24">
        <f t="shared" si="1"/>
        <v>34200000</v>
      </c>
      <c r="I14" s="29"/>
      <c r="J14" s="32"/>
      <c r="K14" s="33"/>
      <c r="L14" s="32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1:29" ht="15" customHeight="1">
      <c r="A15" s="19">
        <v>7</v>
      </c>
      <c r="B15" s="26" t="s">
        <v>22</v>
      </c>
      <c r="C15" s="30" t="s">
        <v>21</v>
      </c>
      <c r="D15" s="27">
        <v>36</v>
      </c>
      <c r="E15" s="27">
        <v>850000</v>
      </c>
      <c r="F15" s="24">
        <f t="shared" si="0"/>
        <v>30600000</v>
      </c>
      <c r="G15" s="23"/>
      <c r="H15" s="24">
        <f t="shared" si="1"/>
        <v>30600000</v>
      </c>
      <c r="I15" s="29"/>
      <c r="J15" s="32"/>
      <c r="K15" s="33"/>
      <c r="L15" s="32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</row>
    <row r="16" spans="1:29" ht="15" customHeight="1">
      <c r="A16" s="19">
        <v>8</v>
      </c>
      <c r="B16" s="26" t="s">
        <v>23</v>
      </c>
      <c r="C16" s="30" t="s">
        <v>21</v>
      </c>
      <c r="D16" s="27">
        <v>24</v>
      </c>
      <c r="E16" s="27">
        <v>850000</v>
      </c>
      <c r="F16" s="24">
        <f t="shared" si="0"/>
        <v>20400000</v>
      </c>
      <c r="G16" s="23"/>
      <c r="H16" s="24">
        <f t="shared" si="1"/>
        <v>20400000</v>
      </c>
      <c r="I16" s="29"/>
      <c r="J16" s="32"/>
      <c r="K16" s="33"/>
      <c r="L16" s="32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</row>
    <row r="17" spans="1:29">
      <c r="A17" s="19">
        <v>9</v>
      </c>
      <c r="B17" s="31" t="s">
        <v>24</v>
      </c>
      <c r="C17" s="64" t="s">
        <v>25</v>
      </c>
      <c r="D17" s="27">
        <f>18*80</f>
        <v>1440</v>
      </c>
      <c r="E17" s="27">
        <v>14166.666666666666</v>
      </c>
      <c r="F17" s="24">
        <f t="shared" si="0"/>
        <v>20400000</v>
      </c>
      <c r="G17" s="23"/>
      <c r="H17" s="24">
        <f t="shared" si="1"/>
        <v>20400000</v>
      </c>
      <c r="I17" s="29"/>
      <c r="J17" s="32"/>
      <c r="K17" s="33"/>
      <c r="L17" s="32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</row>
    <row r="18" spans="1:29">
      <c r="A18" s="19">
        <v>10</v>
      </c>
      <c r="B18" s="31" t="s">
        <v>26</v>
      </c>
      <c r="C18" s="64" t="s">
        <v>25</v>
      </c>
      <c r="D18" s="27">
        <f>5*80</f>
        <v>400</v>
      </c>
      <c r="E18" s="27">
        <v>11875</v>
      </c>
      <c r="F18" s="24">
        <f t="shared" si="0"/>
        <v>4750000</v>
      </c>
      <c r="G18" s="23"/>
      <c r="H18" s="24">
        <f t="shared" si="1"/>
        <v>4750000</v>
      </c>
      <c r="I18" s="29"/>
      <c r="J18" s="32"/>
      <c r="K18" s="33"/>
      <c r="L18" s="32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</row>
    <row r="19" spans="1:29">
      <c r="A19" s="19">
        <v>11</v>
      </c>
      <c r="B19" s="31" t="s">
        <v>27</v>
      </c>
      <c r="C19" s="64" t="s">
        <v>25</v>
      </c>
      <c r="D19" s="27">
        <f>2*80</f>
        <v>160</v>
      </c>
      <c r="E19" s="27">
        <v>25500</v>
      </c>
      <c r="F19" s="24">
        <f t="shared" si="0"/>
        <v>4080000</v>
      </c>
      <c r="G19" s="23"/>
      <c r="H19" s="24">
        <f t="shared" si="1"/>
        <v>4080000</v>
      </c>
      <c r="I19" s="29"/>
      <c r="J19" s="32"/>
      <c r="K19" s="33"/>
      <c r="L19" s="32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</row>
    <row r="20" spans="1:29">
      <c r="A20" s="19">
        <v>12</v>
      </c>
      <c r="B20" s="31" t="s">
        <v>28</v>
      </c>
      <c r="C20" s="64" t="s">
        <v>25</v>
      </c>
      <c r="D20" s="27">
        <f t="shared" ref="D20:D22" si="2">1*80</f>
        <v>80</v>
      </c>
      <c r="E20" s="27">
        <v>74722.8</v>
      </c>
      <c r="F20" s="24">
        <f t="shared" si="0"/>
        <v>5977824</v>
      </c>
      <c r="G20" s="23"/>
      <c r="H20" s="24">
        <f t="shared" si="1"/>
        <v>5977824</v>
      </c>
      <c r="I20" s="29"/>
      <c r="J20" s="32"/>
      <c r="K20" s="33"/>
      <c r="L20" s="32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</row>
    <row r="21" spans="1:29">
      <c r="A21" s="19">
        <v>13</v>
      </c>
      <c r="B21" s="31" t="s">
        <v>29</v>
      </c>
      <c r="C21" s="64" t="s">
        <v>25</v>
      </c>
      <c r="D21" s="27">
        <f t="shared" si="2"/>
        <v>80</v>
      </c>
      <c r="E21" s="27">
        <v>96981.8</v>
      </c>
      <c r="F21" s="24">
        <f t="shared" si="0"/>
        <v>7758544</v>
      </c>
      <c r="G21" s="23"/>
      <c r="H21" s="24">
        <f t="shared" si="1"/>
        <v>7758544</v>
      </c>
      <c r="I21" s="29"/>
      <c r="J21" s="32"/>
      <c r="K21" s="33"/>
      <c r="L21" s="32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</row>
    <row r="22" spans="1:29">
      <c r="A22" s="19">
        <v>14</v>
      </c>
      <c r="B22" s="31" t="s">
        <v>30</v>
      </c>
      <c r="C22" s="64" t="s">
        <v>31</v>
      </c>
      <c r="D22" s="27">
        <f t="shared" si="2"/>
        <v>80</v>
      </c>
      <c r="E22" s="27">
        <v>35564.400000000001</v>
      </c>
      <c r="F22" s="24">
        <f t="shared" si="0"/>
        <v>2845152</v>
      </c>
      <c r="G22" s="23"/>
      <c r="H22" s="24">
        <f t="shared" si="1"/>
        <v>2845152</v>
      </c>
      <c r="I22" s="29"/>
      <c r="J22" s="32"/>
      <c r="K22" s="33"/>
      <c r="L22" s="32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</row>
    <row r="23" spans="1:29">
      <c r="A23" s="19">
        <v>15</v>
      </c>
      <c r="B23" s="31" t="s">
        <v>32</v>
      </c>
      <c r="C23" s="64" t="s">
        <v>33</v>
      </c>
      <c r="D23" s="27">
        <f>20*80</f>
        <v>1600</v>
      </c>
      <c r="E23" s="27">
        <v>550</v>
      </c>
      <c r="F23" s="24">
        <f t="shared" si="0"/>
        <v>880000</v>
      </c>
      <c r="G23" s="23"/>
      <c r="H23" s="24">
        <f t="shared" si="1"/>
        <v>880000</v>
      </c>
      <c r="I23" s="29"/>
      <c r="J23" s="32"/>
      <c r="K23" s="33"/>
      <c r="L23" s="32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</row>
    <row r="24" spans="1:29">
      <c r="A24" s="19">
        <v>16</v>
      </c>
      <c r="B24" s="31" t="s">
        <v>34</v>
      </c>
      <c r="C24" s="64" t="s">
        <v>33</v>
      </c>
      <c r="D24" s="27">
        <f>20*80</f>
        <v>1600</v>
      </c>
      <c r="E24" s="27">
        <v>169.33333333333334</v>
      </c>
      <c r="F24" s="24">
        <f t="shared" si="0"/>
        <v>270933.33333333337</v>
      </c>
      <c r="G24" s="23"/>
      <c r="H24" s="24">
        <f t="shared" si="1"/>
        <v>270933.33333333337</v>
      </c>
      <c r="I24" s="29"/>
      <c r="J24" s="32"/>
      <c r="K24" s="33"/>
      <c r="L24" s="32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</row>
    <row r="25" spans="1:29">
      <c r="A25" s="19">
        <v>17</v>
      </c>
      <c r="B25" s="31" t="s">
        <v>35</v>
      </c>
      <c r="C25" s="64" t="s">
        <v>33</v>
      </c>
      <c r="D25" s="27">
        <f t="shared" ref="D25:D29" si="3">1*80</f>
        <v>80</v>
      </c>
      <c r="E25" s="27">
        <v>29200</v>
      </c>
      <c r="F25" s="24">
        <f t="shared" si="0"/>
        <v>2336000</v>
      </c>
      <c r="G25" s="23"/>
      <c r="H25" s="24">
        <f t="shared" si="1"/>
        <v>2336000</v>
      </c>
      <c r="I25" s="29"/>
      <c r="J25" s="32"/>
      <c r="K25" s="33"/>
      <c r="L25" s="32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</row>
    <row r="26" spans="1:29">
      <c r="A26" s="19">
        <v>18</v>
      </c>
      <c r="B26" s="31" t="s">
        <v>36</v>
      </c>
      <c r="C26" s="64" t="s">
        <v>37</v>
      </c>
      <c r="D26" s="27">
        <f t="shared" si="3"/>
        <v>80</v>
      </c>
      <c r="E26" s="27">
        <v>77500</v>
      </c>
      <c r="F26" s="24">
        <f>+D26*E26</f>
        <v>6200000</v>
      </c>
      <c r="G26" s="23"/>
      <c r="H26" s="24">
        <f t="shared" si="1"/>
        <v>6200000</v>
      </c>
      <c r="I26" s="29"/>
      <c r="J26" s="32"/>
      <c r="K26" s="33"/>
      <c r="L26" s="32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</row>
    <row r="27" spans="1:29">
      <c r="A27" s="19">
        <v>19</v>
      </c>
      <c r="B27" s="31" t="s">
        <v>38</v>
      </c>
      <c r="C27" s="64" t="s">
        <v>39</v>
      </c>
      <c r="D27" s="27">
        <f t="shared" si="3"/>
        <v>80</v>
      </c>
      <c r="E27" s="27">
        <v>72450</v>
      </c>
      <c r="F27" s="24">
        <f t="shared" ref="F27:F52" si="4">+D27*E27</f>
        <v>5796000</v>
      </c>
      <c r="G27" s="23"/>
      <c r="H27" s="24">
        <f t="shared" si="1"/>
        <v>5796000</v>
      </c>
      <c r="I27" s="29"/>
      <c r="J27" s="32"/>
      <c r="K27" s="33"/>
      <c r="L27" s="32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</row>
    <row r="28" spans="1:29">
      <c r="A28" s="19">
        <v>20</v>
      </c>
      <c r="B28" s="31" t="s">
        <v>40</v>
      </c>
      <c r="C28" s="64" t="s">
        <v>39</v>
      </c>
      <c r="D28" s="27">
        <f t="shared" si="3"/>
        <v>80</v>
      </c>
      <c r="E28" s="27">
        <v>32000</v>
      </c>
      <c r="F28" s="24">
        <f t="shared" si="4"/>
        <v>2560000</v>
      </c>
      <c r="G28" s="23"/>
      <c r="H28" s="24">
        <f t="shared" si="1"/>
        <v>2560000</v>
      </c>
      <c r="I28" s="29"/>
      <c r="J28" s="32"/>
      <c r="K28" s="33"/>
      <c r="L28" s="32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</row>
    <row r="29" spans="1:29">
      <c r="A29" s="19">
        <v>21</v>
      </c>
      <c r="B29" s="31" t="s">
        <v>41</v>
      </c>
      <c r="C29" s="64" t="s">
        <v>42</v>
      </c>
      <c r="D29" s="27">
        <f t="shared" si="3"/>
        <v>80</v>
      </c>
      <c r="E29" s="27">
        <v>28900</v>
      </c>
      <c r="F29" s="24">
        <f t="shared" si="4"/>
        <v>2312000</v>
      </c>
      <c r="G29" s="23"/>
      <c r="H29" s="24">
        <f t="shared" si="1"/>
        <v>2312000</v>
      </c>
      <c r="I29" s="29"/>
      <c r="J29" s="32"/>
      <c r="K29" s="33"/>
      <c r="L29" s="32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</row>
    <row r="30" spans="1:29">
      <c r="A30" s="19">
        <v>22</v>
      </c>
      <c r="B30" s="31" t="s">
        <v>43</v>
      </c>
      <c r="C30" s="64" t="s">
        <v>44</v>
      </c>
      <c r="D30" s="27">
        <f>3.5*80</f>
        <v>280</v>
      </c>
      <c r="E30" s="27">
        <v>6000</v>
      </c>
      <c r="F30" s="24">
        <f t="shared" si="4"/>
        <v>1680000</v>
      </c>
      <c r="G30" s="23"/>
      <c r="H30" s="24">
        <f t="shared" si="1"/>
        <v>1680000</v>
      </c>
      <c r="I30" s="29"/>
      <c r="J30" s="32"/>
      <c r="K30" s="33"/>
      <c r="L30" s="32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</row>
    <row r="31" spans="1:29" ht="45">
      <c r="A31" s="19">
        <v>23</v>
      </c>
      <c r="B31" s="31" t="s">
        <v>45</v>
      </c>
      <c r="C31" s="64" t="s">
        <v>46</v>
      </c>
      <c r="D31" s="27">
        <f>4*80</f>
        <v>320</v>
      </c>
      <c r="E31" s="27">
        <v>45000</v>
      </c>
      <c r="F31" s="24">
        <f t="shared" si="4"/>
        <v>14400000</v>
      </c>
      <c r="G31" s="23"/>
      <c r="H31" s="24">
        <f t="shared" si="1"/>
        <v>14400000</v>
      </c>
      <c r="I31" s="34"/>
      <c r="J31" s="32"/>
      <c r="K31" s="33"/>
      <c r="L31" s="32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</row>
    <row r="32" spans="1:29">
      <c r="A32" s="19">
        <v>24</v>
      </c>
      <c r="B32" s="31" t="s">
        <v>47</v>
      </c>
      <c r="C32" s="64" t="s">
        <v>48</v>
      </c>
      <c r="D32" s="35">
        <f t="shared" ref="D32" si="5">1*80</f>
        <v>80</v>
      </c>
      <c r="E32" s="27">
        <v>74266.666666666672</v>
      </c>
      <c r="F32" s="24">
        <f t="shared" si="4"/>
        <v>5941333.333333334</v>
      </c>
      <c r="G32" s="23"/>
      <c r="H32" s="24">
        <f t="shared" si="1"/>
        <v>5941333.333333334</v>
      </c>
      <c r="I32" s="34"/>
      <c r="J32" s="32"/>
      <c r="K32" s="33"/>
      <c r="L32" s="32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</row>
    <row r="33" spans="1:29">
      <c r="A33" s="19">
        <v>25</v>
      </c>
      <c r="B33" s="31" t="s">
        <v>49</v>
      </c>
      <c r="C33" s="65" t="s">
        <v>50</v>
      </c>
      <c r="D33" s="35">
        <f>2/80*80</f>
        <v>2</v>
      </c>
      <c r="E33" s="36">
        <v>3018500</v>
      </c>
      <c r="F33" s="24">
        <f t="shared" si="4"/>
        <v>6037000</v>
      </c>
      <c r="G33" s="23"/>
      <c r="H33" s="24">
        <f t="shared" si="1"/>
        <v>6037000</v>
      </c>
      <c r="I33" s="34"/>
      <c r="J33" s="32"/>
      <c r="K33" s="33"/>
      <c r="L33" s="32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</row>
    <row r="34" spans="1:29">
      <c r="A34" s="19">
        <v>26</v>
      </c>
      <c r="B34" s="31" t="s">
        <v>51</v>
      </c>
      <c r="C34" s="65" t="s">
        <v>50</v>
      </c>
      <c r="D34" s="35">
        <f t="shared" ref="D34:D35" si="6">2/80*80</f>
        <v>2</v>
      </c>
      <c r="E34" s="36">
        <v>4165000</v>
      </c>
      <c r="F34" s="24">
        <f t="shared" si="4"/>
        <v>8330000</v>
      </c>
      <c r="G34" s="23"/>
      <c r="H34" s="24">
        <f t="shared" si="1"/>
        <v>8330000</v>
      </c>
      <c r="I34" s="34"/>
      <c r="J34" s="32"/>
      <c r="K34" s="33"/>
      <c r="L34" s="32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</row>
    <row r="35" spans="1:29">
      <c r="A35" s="19">
        <v>27</v>
      </c>
      <c r="B35" s="31" t="s">
        <v>52</v>
      </c>
      <c r="C35" s="65" t="s">
        <v>50</v>
      </c>
      <c r="D35" s="35">
        <f t="shared" si="6"/>
        <v>2</v>
      </c>
      <c r="E35" s="36">
        <v>499265</v>
      </c>
      <c r="F35" s="24">
        <f t="shared" si="4"/>
        <v>998530</v>
      </c>
      <c r="G35" s="23"/>
      <c r="H35" s="24">
        <f t="shared" si="1"/>
        <v>998530</v>
      </c>
      <c r="I35" s="34"/>
      <c r="J35" s="32"/>
      <c r="K35" s="33"/>
      <c r="L35" s="32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</row>
    <row r="36" spans="1:29">
      <c r="A36" s="19">
        <v>28</v>
      </c>
      <c r="B36" s="31" t="s">
        <v>53</v>
      </c>
      <c r="C36" s="64" t="s">
        <v>33</v>
      </c>
      <c r="D36" s="35">
        <f>4*80</f>
        <v>320</v>
      </c>
      <c r="E36" s="27">
        <v>37000</v>
      </c>
      <c r="F36" s="24">
        <f t="shared" si="4"/>
        <v>11840000</v>
      </c>
      <c r="G36" s="23"/>
      <c r="H36" s="24">
        <f t="shared" si="1"/>
        <v>11840000</v>
      </c>
      <c r="I36" s="34"/>
      <c r="J36" s="32"/>
      <c r="K36" s="33"/>
      <c r="L36" s="32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</row>
    <row r="37" spans="1:29">
      <c r="A37" s="19">
        <v>29</v>
      </c>
      <c r="B37" s="31" t="s">
        <v>54</v>
      </c>
      <c r="C37" s="64" t="s">
        <v>55</v>
      </c>
      <c r="D37" s="27">
        <f>4*80</f>
        <v>320</v>
      </c>
      <c r="E37" s="27">
        <v>150210</v>
      </c>
      <c r="F37" s="24">
        <f t="shared" si="4"/>
        <v>48067200</v>
      </c>
      <c r="G37" s="23"/>
      <c r="H37" s="24">
        <f t="shared" si="1"/>
        <v>48067200</v>
      </c>
      <c r="I37" s="34"/>
      <c r="J37" s="32"/>
      <c r="K37" s="33"/>
      <c r="L37" s="32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</row>
    <row r="38" spans="1:29">
      <c r="A38" s="19">
        <v>30</v>
      </c>
      <c r="B38" s="31" t="s">
        <v>56</v>
      </c>
      <c r="C38" s="64" t="s">
        <v>33</v>
      </c>
      <c r="D38" s="27">
        <f t="shared" ref="D38:D39" si="7">1*80</f>
        <v>80</v>
      </c>
      <c r="E38" s="27">
        <v>19004.169999999998</v>
      </c>
      <c r="F38" s="24">
        <f t="shared" si="4"/>
        <v>1520333.5999999999</v>
      </c>
      <c r="G38" s="23"/>
      <c r="H38" s="24">
        <f t="shared" si="1"/>
        <v>1520333.5999999999</v>
      </c>
      <c r="I38" s="34"/>
      <c r="J38" s="32"/>
      <c r="K38" s="33"/>
      <c r="L38" s="32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</row>
    <row r="39" spans="1:29" ht="30">
      <c r="A39" s="19">
        <v>31</v>
      </c>
      <c r="B39" s="31" t="s">
        <v>57</v>
      </c>
      <c r="C39" s="64" t="s">
        <v>46</v>
      </c>
      <c r="D39" s="27">
        <f t="shared" si="7"/>
        <v>80</v>
      </c>
      <c r="E39" s="27">
        <v>871999.40999999992</v>
      </c>
      <c r="F39" s="24">
        <f t="shared" si="4"/>
        <v>69759952.799999997</v>
      </c>
      <c r="G39" s="23"/>
      <c r="H39" s="24">
        <f t="shared" si="1"/>
        <v>69759952.799999997</v>
      </c>
      <c r="I39" s="34"/>
      <c r="J39" s="32"/>
      <c r="K39" s="33"/>
      <c r="L39" s="32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</row>
    <row r="40" spans="1:29">
      <c r="A40" s="19">
        <v>32</v>
      </c>
      <c r="B40" s="31" t="s">
        <v>58</v>
      </c>
      <c r="C40" s="64" t="s">
        <v>33</v>
      </c>
      <c r="D40" s="27">
        <f>5*80</f>
        <v>400</v>
      </c>
      <c r="E40" s="27">
        <v>4850.29</v>
      </c>
      <c r="F40" s="24">
        <f t="shared" si="4"/>
        <v>1940116</v>
      </c>
      <c r="G40" s="23"/>
      <c r="H40" s="24">
        <f t="shared" si="1"/>
        <v>1940116</v>
      </c>
      <c r="I40" s="34"/>
      <c r="J40" s="32"/>
      <c r="K40" s="33"/>
      <c r="L40" s="32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</row>
    <row r="41" spans="1:29">
      <c r="A41" s="19">
        <v>33</v>
      </c>
      <c r="B41" s="31" t="s">
        <v>59</v>
      </c>
      <c r="C41" s="64" t="s">
        <v>60</v>
      </c>
      <c r="D41" s="27">
        <f>3*80</f>
        <v>240</v>
      </c>
      <c r="E41" s="27">
        <v>7503.7368571428578</v>
      </c>
      <c r="F41" s="24">
        <f t="shared" si="4"/>
        <v>1800896.845714286</v>
      </c>
      <c r="G41" s="23"/>
      <c r="H41" s="24">
        <f t="shared" si="1"/>
        <v>1800896.845714286</v>
      </c>
      <c r="I41" s="34"/>
      <c r="J41" s="32"/>
      <c r="K41" s="33"/>
      <c r="L41" s="32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</row>
    <row r="42" spans="1:29">
      <c r="A42" s="19">
        <v>34</v>
      </c>
      <c r="B42" s="31" t="s">
        <v>61</v>
      </c>
      <c r="C42" s="64" t="s">
        <v>33</v>
      </c>
      <c r="D42" s="27">
        <f t="shared" ref="D42" si="8">1*80</f>
        <v>80</v>
      </c>
      <c r="E42" s="27">
        <v>54724.366666666669</v>
      </c>
      <c r="F42" s="24">
        <f t="shared" si="4"/>
        <v>4377949.333333334</v>
      </c>
      <c r="G42" s="23"/>
      <c r="H42" s="24">
        <f t="shared" si="1"/>
        <v>4377949.333333334</v>
      </c>
      <c r="I42" s="34"/>
      <c r="J42" s="32"/>
      <c r="K42" s="33"/>
      <c r="L42" s="32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</row>
    <row r="43" spans="1:29">
      <c r="A43" s="19">
        <v>35</v>
      </c>
      <c r="B43" s="31" t="s">
        <v>62</v>
      </c>
      <c r="C43" s="64" t="s">
        <v>33</v>
      </c>
      <c r="D43" s="27">
        <f>5*80</f>
        <v>400</v>
      </c>
      <c r="E43" s="27">
        <v>1395.3433333333332</v>
      </c>
      <c r="F43" s="24">
        <f t="shared" si="4"/>
        <v>558137.33333333326</v>
      </c>
      <c r="G43" s="23"/>
      <c r="H43" s="24">
        <f t="shared" si="1"/>
        <v>558137.33333333326</v>
      </c>
      <c r="I43" s="34"/>
      <c r="J43" s="32"/>
      <c r="K43" s="33"/>
      <c r="L43" s="32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</row>
    <row r="44" spans="1:29">
      <c r="A44" s="19">
        <v>36</v>
      </c>
      <c r="B44" s="31" t="s">
        <v>63</v>
      </c>
      <c r="C44" s="64" t="s">
        <v>33</v>
      </c>
      <c r="D44" s="27">
        <f>10*80</f>
        <v>800</v>
      </c>
      <c r="E44" s="27">
        <v>3333.0875000000001</v>
      </c>
      <c r="F44" s="24">
        <f t="shared" si="4"/>
        <v>2666470</v>
      </c>
      <c r="G44" s="23"/>
      <c r="H44" s="24">
        <f t="shared" si="1"/>
        <v>2666470</v>
      </c>
      <c r="I44" s="34"/>
      <c r="J44" s="32"/>
      <c r="K44" s="33"/>
      <c r="L44" s="32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</row>
    <row r="45" spans="1:29">
      <c r="A45" s="19">
        <v>37</v>
      </c>
      <c r="B45" s="31" t="s">
        <v>64</v>
      </c>
      <c r="C45" s="64" t="s">
        <v>33</v>
      </c>
      <c r="D45" s="27">
        <f t="shared" ref="D45" si="9">1*80</f>
        <v>80</v>
      </c>
      <c r="E45" s="27">
        <v>21541.4175</v>
      </c>
      <c r="F45" s="24">
        <f t="shared" si="4"/>
        <v>1723313.4</v>
      </c>
      <c r="G45" s="23"/>
      <c r="H45" s="24">
        <f t="shared" si="1"/>
        <v>1723313.4</v>
      </c>
      <c r="I45" s="34"/>
      <c r="J45" s="32"/>
      <c r="K45" s="33"/>
      <c r="L45" s="32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</row>
    <row r="46" spans="1:29">
      <c r="A46" s="19">
        <v>38</v>
      </c>
      <c r="B46" s="31" t="s">
        <v>65</v>
      </c>
      <c r="C46" s="64" t="s">
        <v>33</v>
      </c>
      <c r="D46" s="27">
        <f>20*80</f>
        <v>1600</v>
      </c>
      <c r="E46" s="27">
        <v>8504.93</v>
      </c>
      <c r="F46" s="24">
        <f t="shared" si="4"/>
        <v>13607888</v>
      </c>
      <c r="G46" s="23"/>
      <c r="H46" s="24">
        <f t="shared" si="1"/>
        <v>13607888</v>
      </c>
      <c r="I46" s="34"/>
      <c r="J46" s="32"/>
      <c r="K46" s="33"/>
      <c r="L46" s="32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</row>
    <row r="47" spans="1:29">
      <c r="A47" s="19">
        <v>39</v>
      </c>
      <c r="B47" s="31" t="s">
        <v>66</v>
      </c>
      <c r="C47" s="64" t="s">
        <v>67</v>
      </c>
      <c r="D47" s="27">
        <f>20*80</f>
        <v>1600</v>
      </c>
      <c r="E47" s="27">
        <v>612.84999999999991</v>
      </c>
      <c r="F47" s="24">
        <f t="shared" si="4"/>
        <v>980559.99999999988</v>
      </c>
      <c r="G47" s="23"/>
      <c r="H47" s="24">
        <f t="shared" si="1"/>
        <v>980559.99999999988</v>
      </c>
      <c r="I47" s="34"/>
      <c r="J47" s="32"/>
      <c r="K47" s="33"/>
      <c r="L47" s="32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</row>
    <row r="48" spans="1:29">
      <c r="A48" s="19">
        <v>40</v>
      </c>
      <c r="B48" s="31" t="s">
        <v>68</v>
      </c>
      <c r="C48" s="64" t="s">
        <v>33</v>
      </c>
      <c r="D48" s="27">
        <f t="shared" ref="D48:D52" si="10">1*80</f>
        <v>80</v>
      </c>
      <c r="E48" s="27">
        <v>472200</v>
      </c>
      <c r="F48" s="24">
        <f t="shared" si="4"/>
        <v>37776000</v>
      </c>
      <c r="G48" s="23"/>
      <c r="H48" s="24">
        <f t="shared" si="1"/>
        <v>37776000</v>
      </c>
      <c r="I48" s="34"/>
      <c r="J48" s="32"/>
      <c r="K48" s="33"/>
      <c r="L48" s="32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</row>
    <row r="49" spans="1:29">
      <c r="A49" s="19">
        <v>41</v>
      </c>
      <c r="B49" s="31" t="s">
        <v>69</v>
      </c>
      <c r="C49" s="64" t="s">
        <v>33</v>
      </c>
      <c r="D49" s="27">
        <f t="shared" si="10"/>
        <v>80</v>
      </c>
      <c r="E49" s="27">
        <v>162333.33333333334</v>
      </c>
      <c r="F49" s="24">
        <f t="shared" si="4"/>
        <v>12986666.666666668</v>
      </c>
      <c r="G49" s="23"/>
      <c r="H49" s="24">
        <f t="shared" si="1"/>
        <v>12986666.666666668</v>
      </c>
      <c r="I49" s="34"/>
      <c r="J49" s="32"/>
      <c r="K49" s="33"/>
      <c r="L49" s="32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</row>
    <row r="50" spans="1:29">
      <c r="A50" s="19">
        <v>42</v>
      </c>
      <c r="B50" s="37" t="s">
        <v>70</v>
      </c>
      <c r="C50" s="64" t="s">
        <v>33</v>
      </c>
      <c r="D50" s="27">
        <f t="shared" si="10"/>
        <v>80</v>
      </c>
      <c r="E50" s="27">
        <v>70000</v>
      </c>
      <c r="F50" s="24">
        <f t="shared" si="4"/>
        <v>5600000</v>
      </c>
      <c r="G50" s="23"/>
      <c r="H50" s="24">
        <f t="shared" si="1"/>
        <v>5600000</v>
      </c>
      <c r="I50" s="34"/>
      <c r="J50" s="32"/>
      <c r="K50" s="33"/>
      <c r="L50" s="32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</row>
    <row r="51" spans="1:29">
      <c r="A51" s="19">
        <v>43</v>
      </c>
      <c r="B51" s="38" t="s">
        <v>71</v>
      </c>
      <c r="C51" s="66" t="s">
        <v>72</v>
      </c>
      <c r="D51" s="27">
        <f t="shared" si="10"/>
        <v>80</v>
      </c>
      <c r="E51" s="27">
        <v>1643750</v>
      </c>
      <c r="F51" s="24">
        <f t="shared" si="4"/>
        <v>131500000</v>
      </c>
      <c r="G51" s="23"/>
      <c r="H51" s="24">
        <f t="shared" si="1"/>
        <v>131500000</v>
      </c>
      <c r="I51" s="34"/>
      <c r="J51" s="32"/>
      <c r="K51" s="33"/>
      <c r="L51" s="32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</row>
    <row r="52" spans="1:29">
      <c r="A52" s="19">
        <v>44</v>
      </c>
      <c r="B52" s="38" t="s">
        <v>73</v>
      </c>
      <c r="C52" s="66" t="s">
        <v>74</v>
      </c>
      <c r="D52" s="27">
        <f t="shared" si="10"/>
        <v>80</v>
      </c>
      <c r="E52" s="27">
        <v>200000</v>
      </c>
      <c r="F52" s="24">
        <f t="shared" si="4"/>
        <v>16000000</v>
      </c>
      <c r="G52" s="23"/>
      <c r="H52" s="24">
        <f t="shared" si="1"/>
        <v>16000000</v>
      </c>
      <c r="I52" s="34"/>
      <c r="J52" s="32"/>
      <c r="K52" s="33"/>
      <c r="L52" s="32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</row>
    <row r="53" spans="1:29">
      <c r="A53" s="70" t="s">
        <v>75</v>
      </c>
      <c r="B53" s="71"/>
      <c r="C53" s="71"/>
      <c r="D53" s="71"/>
      <c r="E53" s="72"/>
      <c r="F53" s="39">
        <f>SUM(F9:F52)</f>
        <v>1074250640.6457143</v>
      </c>
      <c r="G53" s="32"/>
      <c r="H53" s="39">
        <f>SUM(H9:H52)</f>
        <v>627378800.64571428</v>
      </c>
      <c r="I53" s="40">
        <f>SUM(I9:I45)</f>
        <v>446871840</v>
      </c>
      <c r="J53" s="32"/>
      <c r="K53" s="33"/>
      <c r="L53" s="32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</row>
    <row r="54" spans="1:29" ht="51" customHeight="1">
      <c r="A54" s="96" t="s">
        <v>76</v>
      </c>
      <c r="B54" s="97"/>
      <c r="C54" s="97"/>
      <c r="D54" s="97"/>
      <c r="E54" s="97"/>
      <c r="F54" s="97"/>
      <c r="G54" s="97"/>
      <c r="H54" s="97"/>
      <c r="I54" s="98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</row>
    <row r="55" spans="1:29" ht="30" customHeight="1">
      <c r="A55" s="41">
        <v>1</v>
      </c>
      <c r="B55" s="31" t="s">
        <v>77</v>
      </c>
      <c r="C55" s="30" t="s">
        <v>78</v>
      </c>
      <c r="D55" s="27">
        <v>12</v>
      </c>
      <c r="E55" s="42">
        <v>4000000</v>
      </c>
      <c r="F55" s="24">
        <f t="shared" ref="F55:F62" si="11">+D55*E55</f>
        <v>48000000</v>
      </c>
      <c r="G55" s="43"/>
      <c r="H55" s="44">
        <f t="shared" ref="H55:H62" si="12">+F55</f>
        <v>48000000</v>
      </c>
      <c r="I55" s="45"/>
      <c r="J55" s="32"/>
      <c r="K55" s="33"/>
      <c r="L55" s="32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</row>
    <row r="56" spans="1:29" ht="15.75" customHeight="1">
      <c r="A56" s="46">
        <v>2</v>
      </c>
      <c r="B56" s="30" t="s">
        <v>79</v>
      </c>
      <c r="C56" s="30" t="s">
        <v>78</v>
      </c>
      <c r="D56" s="27">
        <v>12</v>
      </c>
      <c r="E56" s="42">
        <v>3500000</v>
      </c>
      <c r="F56" s="24">
        <f t="shared" si="11"/>
        <v>42000000</v>
      </c>
      <c r="G56" s="32"/>
      <c r="H56" s="47">
        <f t="shared" si="12"/>
        <v>42000000</v>
      </c>
      <c r="I56" s="48"/>
      <c r="J56" s="32"/>
      <c r="K56" s="33"/>
      <c r="L56" s="32"/>
      <c r="M56" s="106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</row>
    <row r="57" spans="1:29" ht="15.75" customHeight="1">
      <c r="A57" s="41">
        <v>3</v>
      </c>
      <c r="B57" s="30" t="s">
        <v>80</v>
      </c>
      <c r="C57" s="30" t="s">
        <v>81</v>
      </c>
      <c r="D57" s="27">
        <v>12</v>
      </c>
      <c r="E57" s="42">
        <v>2500000</v>
      </c>
      <c r="F57" s="24">
        <f t="shared" si="11"/>
        <v>30000000</v>
      </c>
      <c r="G57" s="43"/>
      <c r="H57" s="49">
        <f t="shared" si="12"/>
        <v>30000000</v>
      </c>
      <c r="I57" s="50"/>
      <c r="J57" s="32"/>
      <c r="K57" s="33"/>
      <c r="L57" s="32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</row>
    <row r="58" spans="1:29" ht="15.75" customHeight="1">
      <c r="A58" s="46">
        <v>4</v>
      </c>
      <c r="B58" s="30" t="s">
        <v>82</v>
      </c>
      <c r="C58" s="30" t="s">
        <v>81</v>
      </c>
      <c r="D58" s="27">
        <v>12</v>
      </c>
      <c r="E58" s="42">
        <v>2200000</v>
      </c>
      <c r="F58" s="24">
        <f t="shared" si="11"/>
        <v>26400000</v>
      </c>
      <c r="G58" s="51"/>
      <c r="H58" s="47">
        <f t="shared" si="12"/>
        <v>26400000</v>
      </c>
      <c r="I58" s="52"/>
      <c r="J58" s="32"/>
      <c r="K58" s="33"/>
      <c r="L58" s="32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</row>
    <row r="59" spans="1:29" ht="27" customHeight="1">
      <c r="A59" s="41">
        <v>5</v>
      </c>
      <c r="B59" s="30" t="s">
        <v>83</v>
      </c>
      <c r="C59" s="30" t="s">
        <v>84</v>
      </c>
      <c r="D59" s="27">
        <v>1</v>
      </c>
      <c r="E59" s="42">
        <v>1100000</v>
      </c>
      <c r="F59" s="24">
        <f t="shared" si="11"/>
        <v>1100000</v>
      </c>
      <c r="G59" s="32"/>
      <c r="H59" s="47">
        <f t="shared" si="12"/>
        <v>1100000</v>
      </c>
      <c r="I59" s="52"/>
      <c r="J59" s="32"/>
      <c r="K59" s="33"/>
      <c r="L59" s="32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</row>
    <row r="60" spans="1:29" ht="15.75" customHeight="1">
      <c r="A60" s="46">
        <v>6</v>
      </c>
      <c r="B60" s="30" t="s">
        <v>85</v>
      </c>
      <c r="C60" s="30" t="s">
        <v>84</v>
      </c>
      <c r="D60" s="27">
        <v>1</v>
      </c>
      <c r="E60" s="42">
        <v>15000000</v>
      </c>
      <c r="F60" s="24">
        <f t="shared" si="11"/>
        <v>15000000</v>
      </c>
      <c r="G60" s="43"/>
      <c r="H60" s="49">
        <f t="shared" si="12"/>
        <v>15000000</v>
      </c>
      <c r="I60" s="53"/>
      <c r="J60" s="32"/>
      <c r="K60" s="33"/>
      <c r="L60" s="32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</row>
    <row r="61" spans="1:29" ht="15.75" customHeight="1">
      <c r="A61" s="41">
        <v>7</v>
      </c>
      <c r="B61" s="30" t="s">
        <v>86</v>
      </c>
      <c r="C61" s="30" t="s">
        <v>84</v>
      </c>
      <c r="D61" s="27">
        <v>1</v>
      </c>
      <c r="E61" s="42">
        <v>5000000</v>
      </c>
      <c r="F61" s="24">
        <f t="shared" si="11"/>
        <v>5000000</v>
      </c>
      <c r="G61" s="32"/>
      <c r="H61" s="47">
        <f t="shared" si="12"/>
        <v>5000000</v>
      </c>
      <c r="I61" s="52"/>
      <c r="J61" s="32"/>
      <c r="K61" s="33"/>
      <c r="L61" s="32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</row>
    <row r="62" spans="1:29" ht="28.5" customHeight="1">
      <c r="A62" s="46">
        <v>8</v>
      </c>
      <c r="B62" s="30" t="s">
        <v>87</v>
      </c>
      <c r="C62" s="30" t="s">
        <v>84</v>
      </c>
      <c r="D62" s="27">
        <v>1</v>
      </c>
      <c r="E62" s="42">
        <v>4900000</v>
      </c>
      <c r="F62" s="54">
        <f t="shared" si="11"/>
        <v>4900000</v>
      </c>
      <c r="G62" s="32"/>
      <c r="H62" s="47">
        <f t="shared" si="12"/>
        <v>4900000</v>
      </c>
      <c r="I62" s="48"/>
      <c r="J62" s="32"/>
      <c r="K62" s="33"/>
      <c r="L62" s="32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</row>
    <row r="63" spans="1:29" ht="24.75" customHeight="1">
      <c r="A63" s="70" t="s">
        <v>88</v>
      </c>
      <c r="B63" s="71"/>
      <c r="C63" s="71"/>
      <c r="D63" s="71"/>
      <c r="E63" s="72"/>
      <c r="F63" s="39">
        <f>SUM(F55:F62)</f>
        <v>172400000</v>
      </c>
      <c r="G63" s="32"/>
      <c r="H63" s="39">
        <f>SUM(H55:H62)</f>
        <v>172400000</v>
      </c>
      <c r="I63" s="40">
        <f>SUM(I55:I58)</f>
        <v>0</v>
      </c>
      <c r="J63" s="32"/>
      <c r="K63" s="33"/>
      <c r="L63" s="32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</row>
    <row r="64" spans="1:29" ht="15.75" customHeight="1">
      <c r="A64" s="73" t="s">
        <v>89</v>
      </c>
      <c r="B64" s="74"/>
      <c r="C64" s="74"/>
      <c r="D64" s="74"/>
      <c r="E64" s="75"/>
      <c r="F64" s="55">
        <f>F63+F53</f>
        <v>1246650640.6457143</v>
      </c>
      <c r="G64" s="56"/>
      <c r="H64" s="55">
        <f>H63+H53</f>
        <v>799778800.64571428</v>
      </c>
      <c r="I64" s="57">
        <f>I63+I53</f>
        <v>446871840</v>
      </c>
      <c r="J64" s="16"/>
      <c r="K64" s="14"/>
      <c r="L64" s="16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1:29" ht="15.75" customHeight="1" thickBot="1">
      <c r="A65" s="58"/>
      <c r="B65" s="59"/>
      <c r="C65" s="59"/>
      <c r="D65" s="59"/>
      <c r="E65" s="60"/>
      <c r="F65" s="61"/>
      <c r="G65" s="59"/>
      <c r="H65" s="59"/>
      <c r="I65" s="62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1:29" ht="15.75" customHeight="1">
      <c r="A66" s="14"/>
      <c r="B66" s="14"/>
      <c r="C66" s="14"/>
      <c r="D66" s="14"/>
      <c r="E66" s="15"/>
      <c r="F66" s="16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1:29" ht="15.75" customHeight="1">
      <c r="A67" s="99" t="s">
        <v>90</v>
      </c>
      <c r="B67" s="14"/>
      <c r="C67" s="14"/>
      <c r="D67" s="14"/>
      <c r="E67" s="15"/>
      <c r="F67" s="16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1:29" ht="15.75" customHeight="1">
      <c r="A68" s="100" t="s">
        <v>91</v>
      </c>
      <c r="B68" s="14"/>
      <c r="C68" s="14"/>
      <c r="D68" s="14"/>
      <c r="E68" s="15"/>
      <c r="F68" s="16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</row>
    <row r="69" spans="1:29" ht="15.75" customHeight="1">
      <c r="A69" s="100" t="s">
        <v>92</v>
      </c>
      <c r="B69" s="14"/>
      <c r="C69" s="14"/>
      <c r="D69" s="14"/>
      <c r="E69" s="15"/>
      <c r="F69" s="16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</row>
    <row r="70" spans="1:29" ht="15.75" customHeight="1">
      <c r="A70" s="14"/>
      <c r="B70" s="14"/>
      <c r="C70" s="14"/>
      <c r="D70" s="14"/>
      <c r="E70" s="15"/>
      <c r="F70" s="16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</row>
    <row r="71" spans="1:29" ht="15.75" customHeight="1">
      <c r="A71" s="14"/>
      <c r="B71" s="14"/>
      <c r="C71" s="14"/>
      <c r="D71" s="14"/>
      <c r="E71" s="15"/>
      <c r="F71" s="16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</row>
    <row r="72" spans="1:29" ht="15.75" customHeight="1">
      <c r="A72" s="14"/>
      <c r="B72" s="14"/>
      <c r="C72" s="14"/>
      <c r="D72" s="14"/>
      <c r="E72" s="15"/>
      <c r="F72" s="16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</row>
    <row r="73" spans="1:29" ht="15.75" customHeight="1">
      <c r="A73" s="14"/>
      <c r="B73" s="14"/>
      <c r="C73" s="14"/>
      <c r="D73" s="14"/>
      <c r="E73" s="15"/>
      <c r="F73" s="16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1:29" ht="15.75" customHeight="1">
      <c r="A74" s="14"/>
      <c r="B74" s="14"/>
      <c r="C74" s="14"/>
      <c r="D74" s="14"/>
      <c r="E74" s="15"/>
      <c r="F74" s="16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1:29" ht="15" customHeight="1">
      <c r="B75" s="14"/>
      <c r="C75" s="14"/>
      <c r="D75" s="14"/>
      <c r="E75" s="15"/>
    </row>
    <row r="76" spans="1:29" ht="15" customHeight="1">
      <c r="B76" s="14"/>
      <c r="C76" s="14"/>
      <c r="D76" s="14"/>
      <c r="E76" s="15"/>
    </row>
    <row r="77" spans="1:29" ht="15" customHeight="1">
      <c r="B77" s="14"/>
      <c r="C77" s="14"/>
      <c r="D77" s="14"/>
      <c r="E77" s="15"/>
    </row>
    <row r="78" spans="1:29" ht="15" customHeight="1">
      <c r="B78" s="14"/>
      <c r="C78" s="14"/>
      <c r="D78" s="14"/>
      <c r="E78" s="15"/>
    </row>
    <row r="79" spans="1:29" ht="15" customHeight="1">
      <c r="B79" s="14"/>
      <c r="C79" s="14"/>
      <c r="D79" s="14"/>
      <c r="E79" s="15"/>
    </row>
    <row r="80" spans="1:29" ht="15" customHeight="1">
      <c r="B80" s="14"/>
      <c r="C80" s="14"/>
      <c r="D80" s="14"/>
      <c r="E80" s="15"/>
    </row>
  </sheetData>
  <mergeCells count="15">
    <mergeCell ref="A6:B6"/>
    <mergeCell ref="A7:I7"/>
    <mergeCell ref="A8:I8"/>
    <mergeCell ref="A54:I54"/>
    <mergeCell ref="C1:H1"/>
    <mergeCell ref="C2:H2"/>
    <mergeCell ref="A4:B4"/>
    <mergeCell ref="C4:I4"/>
    <mergeCell ref="A1:B2"/>
    <mergeCell ref="I1:I2"/>
    <mergeCell ref="J8:T8"/>
    <mergeCell ref="U8:AC8"/>
    <mergeCell ref="A53:E53"/>
    <mergeCell ref="A63:E63"/>
    <mergeCell ref="A64:E64"/>
  </mergeCells>
  <dataValidations count="2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10:E10 D55:E58" xr:uid="{00000000-0002-0000-0000-000000000000}">
      <formula1>0</formula1>
    </dataValidation>
    <dataValidation type="decimal" operator="greaterThanOrEqual" allowBlank="1" showInputMessage="1" showErrorMessage="1" errorTitle="Dato Incorrecto" error="Este campo solo permite datos numéricos no negativos.  Verifique que el número a ingresar no posea caracteres alfabéticos y/o distintos." sqref="E23:E32" xr:uid="{00000000-0002-0000-0000-000001000000}">
      <formula1>0</formula1>
    </dataValidation>
  </dataValidations>
  <hyperlinks>
    <hyperlink ref="B24" location="_ftn1" display="_ftn1" xr:uid="{00000000-0004-0000-0000-000000000000}"/>
    <hyperlink ref="B29" location="_ftn1" display="_ftn1" xr:uid="{00000000-0004-0000-0000-000001000000}"/>
    <hyperlink ref="B30" location="_ftn2" display="_ftn2" xr:uid="{00000000-0004-0000-0000-000002000000}"/>
    <hyperlink ref="B44" location="_ftn1" display="_ftn1" xr:uid="{00000000-0004-0000-0000-000003000000}"/>
  </hyperlinks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2021-08-31T11:26:49Z</dcterms:modified>
  <cp:category/>
  <cp:contentStatus/>
</cp:coreProperties>
</file>