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C:\Users\soray\Documents\SORAYA PARDO\ART 2021\DEEP 2021\CONTRATACIÓN FCP\ZONA 1\FICHAS Y PPTO PROYECTOS FCP ZONA 1\"/>
    </mc:Choice>
  </mc:AlternateContent>
  <xr:revisionPtr revIDLastSave="3" documentId="8_{1726523A-E96C-4D9E-BC9B-B44016B12270}" xr6:coauthVersionLast="47" xr6:coauthVersionMax="47" xr10:uidLastSave="{7CFF3DE1-5584-45C8-A3ED-B286C9EEA3BD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35" i="1"/>
  <c r="H35" i="1" s="1"/>
  <c r="D37" i="1" l="1"/>
  <c r="F37" i="1" l="1"/>
  <c r="H37" i="1" s="1"/>
  <c r="D30" i="1"/>
  <c r="F59" i="1"/>
  <c r="H59" i="1" s="1"/>
  <c r="F49" i="1"/>
  <c r="H49" i="1" s="1"/>
  <c r="D48" i="1"/>
  <c r="F48" i="1" s="1"/>
  <c r="H48" i="1" s="1"/>
  <c r="F34" i="1"/>
  <c r="H34" i="1" s="1"/>
  <c r="F33" i="1"/>
  <c r="H33" i="1" s="1"/>
  <c r="F32" i="1"/>
  <c r="H32" i="1" s="1"/>
  <c r="F31" i="1"/>
  <c r="H31" i="1" s="1"/>
  <c r="F40" i="1" l="1"/>
  <c r="H40" i="1" s="1"/>
  <c r="D25" i="1"/>
  <c r="F25" i="1" s="1"/>
  <c r="H25" i="1" s="1"/>
  <c r="D24" i="1"/>
  <c r="F24" i="1" s="1"/>
  <c r="H24" i="1" s="1"/>
  <c r="D20" i="1"/>
  <c r="F20" i="1" s="1"/>
  <c r="H20" i="1" s="1"/>
  <c r="D23" i="1"/>
  <c r="F23" i="1" s="1"/>
  <c r="H23" i="1" s="1"/>
  <c r="D22" i="1"/>
  <c r="F22" i="1" s="1"/>
  <c r="H22" i="1" s="1"/>
  <c r="D21" i="1"/>
  <c r="F21" i="1" s="1"/>
  <c r="H21" i="1" s="1"/>
  <c r="D19" i="1"/>
  <c r="F19" i="1" s="1"/>
  <c r="H19" i="1" s="1"/>
  <c r="D18" i="1"/>
  <c r="F18" i="1" s="1"/>
  <c r="H18" i="1" s="1"/>
  <c r="D17" i="1"/>
  <c r="F17" i="1" s="1"/>
  <c r="H17" i="1" s="1"/>
  <c r="D16" i="1"/>
  <c r="E60" i="1" l="1"/>
  <c r="F60" i="1" s="1"/>
  <c r="H60" i="1" s="1"/>
  <c r="F58" i="1"/>
  <c r="H58" i="1" s="1"/>
  <c r="E57" i="1"/>
  <c r="F57" i="1" s="1"/>
  <c r="H57" i="1" s="1"/>
  <c r="E56" i="1"/>
  <c r="D51" i="1" l="1"/>
  <c r="F51" i="1" s="1"/>
  <c r="D50" i="1"/>
  <c r="F50" i="1" s="1"/>
  <c r="D47" i="1"/>
  <c r="D46" i="1"/>
  <c r="D45" i="1"/>
  <c r="D44" i="1"/>
  <c r="D43" i="1"/>
  <c r="D42" i="1"/>
  <c r="D41" i="1"/>
  <c r="D39" i="1"/>
  <c r="D38" i="1"/>
  <c r="D36" i="1"/>
  <c r="D29" i="1"/>
  <c r="F29" i="1" s="1"/>
  <c r="D28" i="1"/>
  <c r="F28" i="1" s="1"/>
  <c r="D27" i="1"/>
  <c r="F27" i="1" s="1"/>
  <c r="F26" i="1"/>
  <c r="F16" i="1"/>
  <c r="D15" i="1"/>
  <c r="F15" i="1" s="1"/>
  <c r="D14" i="1"/>
  <c r="F14" i="1" s="1"/>
  <c r="D13" i="1"/>
  <c r="F13" i="1" s="1"/>
  <c r="F12" i="1"/>
  <c r="D11" i="1"/>
  <c r="F11" i="1" s="1"/>
  <c r="D10" i="1"/>
  <c r="F10" i="1" s="1"/>
  <c r="D9" i="1"/>
  <c r="F46" i="1" l="1"/>
  <c r="H46" i="1" s="1"/>
  <c r="F44" i="1"/>
  <c r="H44" i="1" s="1"/>
  <c r="F39" i="1"/>
  <c r="H39" i="1" s="1"/>
  <c r="F36" i="1"/>
  <c r="H36" i="1" s="1"/>
  <c r="F47" i="1"/>
  <c r="H47" i="1" s="1"/>
  <c r="F45" i="1"/>
  <c r="H45" i="1" s="1"/>
  <c r="F43" i="1"/>
  <c r="H43" i="1" s="1"/>
  <c r="F41" i="1"/>
  <c r="H41" i="1" s="1"/>
  <c r="F38" i="1"/>
  <c r="H38" i="1" s="1"/>
  <c r="F30" i="1"/>
  <c r="H30" i="1" s="1"/>
  <c r="F42" i="1"/>
  <c r="H42" i="1" s="1"/>
  <c r="H50" i="1"/>
  <c r="H29" i="1"/>
  <c r="H28" i="1"/>
  <c r="H27" i="1"/>
  <c r="H51" i="1"/>
  <c r="I62" i="1" l="1"/>
  <c r="F61" i="1"/>
  <c r="H61" i="1" s="1"/>
  <c r="F56" i="1"/>
  <c r="H56" i="1" s="1"/>
  <c r="F55" i="1"/>
  <c r="H55" i="1" s="1"/>
  <c r="H26" i="1"/>
  <c r="H16" i="1"/>
  <c r="H15" i="1"/>
  <c r="H14" i="1"/>
  <c r="H13" i="1"/>
  <c r="H12" i="1"/>
  <c r="H11" i="1"/>
  <c r="H10" i="1"/>
  <c r="F9" i="1"/>
  <c r="I9" i="1" s="1"/>
  <c r="I53" i="1" s="1"/>
  <c r="I64" i="1" l="1"/>
  <c r="H53" i="1"/>
  <c r="F62" i="1"/>
  <c r="F53" i="1"/>
  <c r="H62" i="1"/>
  <c r="H64" i="1" l="1"/>
  <c r="F64" i="1"/>
</calcChain>
</file>

<file path=xl/sharedStrings.xml><?xml version="1.0" encoding="utf-8"?>
<sst xmlns="http://schemas.openxmlformats.org/spreadsheetml/2006/main" count="119" uniqueCount="90">
  <si>
    <t>PRESUPUESTO DEL PROYECTO</t>
  </si>
  <si>
    <t>AGENCIA DE RENOVACION DEL TERRITORIO - ART</t>
  </si>
  <si>
    <t>NOMBRE DEL PROYECTO</t>
  </si>
  <si>
    <t>Implementación de sistemas silvopastoriles de cría y producción de ovinos para pequeños y medianos productores pecuarios del municipio de San Jacinto, Bolívar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</si>
  <si>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</si>
  <si>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</si>
  <si>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</si>
  <si>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</si>
  <si>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</si>
  <si>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</si>
  <si>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</si>
  <si>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5.1. Componente 1: Fomentar buenas prácticas de cría y producción de ovinos en el Municipio</t>
  </si>
  <si>
    <t>Actividad 1: Implementar 100 hectáreas con sistemas silvopastoriles y pie de cría de ovinos</t>
  </si>
  <si>
    <t>Mano de obra</t>
  </si>
  <si>
    <t>Jornales</t>
  </si>
  <si>
    <t xml:space="preserve"> Plántulas de Matarratón (Gliricidia sepium)</t>
  </si>
  <si>
    <t>Unidad</t>
  </si>
  <si>
    <t xml:space="preserve"> Plántulas de Totumo (Crescentia cujete)</t>
  </si>
  <si>
    <t xml:space="preserve"> Semilla de Elefante Morado (Pennisetum purpureum)  </t>
  </si>
  <si>
    <t>Bulto x 25 kg</t>
  </si>
  <si>
    <t xml:space="preserve"> Reproductor f1</t>
  </si>
  <si>
    <t xml:space="preserve"> Hembras 3/4 f1</t>
  </si>
  <si>
    <t xml:space="preserve">Tanque zamorano </t>
  </si>
  <si>
    <t>Columnas madera 150mm x 150mm</t>
  </si>
  <si>
    <t>ml</t>
  </si>
  <si>
    <t>Listones 3"x3"</t>
  </si>
  <si>
    <t>Listones 1"x1"</t>
  </si>
  <si>
    <t>Concreto pobre de recubrimiento</t>
  </si>
  <si>
    <t>m3</t>
  </si>
  <si>
    <t xml:space="preserve">Alambre de puas </t>
  </si>
  <si>
    <t>Rollo x 400 metros</t>
  </si>
  <si>
    <t>cubierta en palmas</t>
  </si>
  <si>
    <t>m2</t>
  </si>
  <si>
    <t>bisagra puertas de ingreso</t>
  </si>
  <si>
    <t>pasador puerta de ingreso</t>
  </si>
  <si>
    <t>Caneca azul de 45 kilos</t>
  </si>
  <si>
    <t>Bebederos</t>
  </si>
  <si>
    <t>Malla ovejera galvanizada calibre 12,5 x 50 metros</t>
  </si>
  <si>
    <t xml:space="preserve">Manigueta puerta cerca </t>
  </si>
  <si>
    <t xml:space="preserve">Grapas </t>
  </si>
  <si>
    <t>Kilo</t>
  </si>
  <si>
    <t>Recibidor Manigueta</t>
  </si>
  <si>
    <t>Postes de madera para cerca</t>
  </si>
  <si>
    <t>Bomba de espalda</t>
  </si>
  <si>
    <t>Palin con cabo de madera</t>
  </si>
  <si>
    <t>Barretón con cabo de madera 3 libras</t>
  </si>
  <si>
    <t xml:space="preserve">Paladraga </t>
  </si>
  <si>
    <t>Machete tres canales pulido 22 pulgadas</t>
  </si>
  <si>
    <t>Compost</t>
  </si>
  <si>
    <t xml:space="preserve">Bulto x50 kg </t>
  </si>
  <si>
    <t>Úrea</t>
  </si>
  <si>
    <t xml:space="preserve">Inyector </t>
  </si>
  <si>
    <t xml:space="preserve"> Unidad </t>
  </si>
  <si>
    <t xml:space="preserve">Agujas de 16" y 18" </t>
  </si>
  <si>
    <t>Formol x 4 litros</t>
  </si>
  <si>
    <t xml:space="preserve">Fenbendazol </t>
  </si>
  <si>
    <t xml:space="preserve"> Frasco x 120 cc </t>
  </si>
  <si>
    <t xml:space="preserve">Fosfato de levamisol 22,3% </t>
  </si>
  <si>
    <t xml:space="preserve"> Frasco x 100 cc </t>
  </si>
  <si>
    <t xml:space="preserve">Tintura de yodo al 7% </t>
  </si>
  <si>
    <t xml:space="preserve"> Frasco x 500 cc </t>
  </si>
  <si>
    <t xml:space="preserve">Chapetas orejeras </t>
  </si>
  <si>
    <t xml:space="preserve"> Paquete x 100 </t>
  </si>
  <si>
    <t xml:space="preserve">Pistola aplicadora de chapetas </t>
  </si>
  <si>
    <t xml:space="preserve">Marcador indeleble </t>
  </si>
  <si>
    <t xml:space="preserve">Sal mineralizada </t>
  </si>
  <si>
    <t>Bulto x 50 kg</t>
  </si>
  <si>
    <t>Vacuna contra la fiebre aftosa</t>
  </si>
  <si>
    <t>Complejo B</t>
  </si>
  <si>
    <t>Frasco x 250 ml</t>
  </si>
  <si>
    <t>preparacion del terreno</t>
  </si>
  <si>
    <t>Global</t>
  </si>
  <si>
    <t>transporte de insumos</t>
  </si>
  <si>
    <t>SUBTOTAL COMPONENTE 1</t>
  </si>
  <si>
    <t xml:space="preserve"> Componente 2: Fomentar los procesos de planeación y organización para el procesamiento de productos ovinos en el Municipio</t>
  </si>
  <si>
    <t>Acompañamiento socioempresarial y de mercadeo</t>
  </si>
  <si>
    <t>Mes Profesional</t>
  </si>
  <si>
    <t>Logistica de operacion, alquiler de equipo, alquiler de salon y refrigerios</t>
  </si>
  <si>
    <t>Mes</t>
  </si>
  <si>
    <t>Papelería, materiales</t>
  </si>
  <si>
    <t>Profesional pecuario</t>
  </si>
  <si>
    <t>Profesional ambiental</t>
  </si>
  <si>
    <t>Plan Ambiental</t>
  </si>
  <si>
    <t>Ficha</t>
  </si>
  <si>
    <t>2.7</t>
  </si>
  <si>
    <t>SUBTOTAL COMPONENTE. 2</t>
  </si>
  <si>
    <t>TOTAL PRESUPUESTO INVERSIÓN DIRECTA</t>
  </si>
  <si>
    <t>NOTA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</si>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</sst>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\ * #,##0_-;\-&quot;$&quot;\ * #,##0_-;_-&quot;$&quot;\ * &quot;-&quot;_-;_-@_-"/>
    <numFmt numFmtId="165" formatCode="_-* #,##0_-;\-* #,##0_-;_-* &quot;-&quot;??_-;_-@"/>
    <numFmt numFmtId="166" formatCode="_-&quot;$&quot;* #,##0_-;\-&quot;$&quot;* #,##0_-;_-&quot;$&quot;* &quot;-&quot;??_-;_-@"/>
    <numFmt numFmtId="167" formatCode="_-* #,##0_-;\-* #,##0_-;_-* &quot;-&quot;_-;_-@"/>
    <numFmt numFmtId="168" formatCode="_-&quot;$&quot;* #,##0.0_-;\-&quot;$&quot;* #,##0.0_-;_-&quot;$&quot;* &quot;-&quot;??_-;_-@"/>
    <numFmt numFmtId="169" formatCode="_-&quot;$&quot;* #,##0.00_-;\-&quot;$&quot;* #,##0.00_-;_-&quot;$&quot;* &quot;-&quot;??_-;_-@"/>
    <numFmt numFmtId="170" formatCode="_-* #,##0.00_-;\-* #,##0.00_-;_-* &quot;-&quot;??_-;_-@"/>
  </numFmts>
  <fonts count="12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164" fontId="1" fillId="0" borderId="20" applyFont="0" applyFill="0" applyBorder="0" applyAlignment="0" applyProtection="0"/>
  </cellStyleXfs>
  <cellXfs count="134">
    <xf numFmtId="0" fontId="0" fillId="0" borderId="0" xfId="0" applyFont="1" applyAlignment="1"/>
    <xf numFmtId="0" fontId="5" fillId="3" borderId="14" xfId="0" applyFont="1" applyFill="1" applyBorder="1" applyAlignment="1">
      <alignment horizontal="center" vertical="center"/>
    </xf>
    <xf numFmtId="165" fontId="5" fillId="3" borderId="14" xfId="0" applyNumberFormat="1" applyFont="1" applyFill="1" applyBorder="1" applyAlignment="1">
      <alignment horizontal="center" vertical="center" wrapText="1"/>
    </xf>
    <xf numFmtId="166" fontId="5" fillId="3" borderId="14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left" wrapText="1"/>
    </xf>
    <xf numFmtId="166" fontId="0" fillId="2" borderId="22" xfId="0" applyNumberFormat="1" applyFont="1" applyFill="1" applyBorder="1" applyAlignment="1">
      <alignment horizontal="right" wrapText="1"/>
    </xf>
    <xf numFmtId="0" fontId="0" fillId="0" borderId="23" xfId="0" applyFont="1" applyBorder="1" applyAlignment="1">
      <alignment wrapText="1"/>
    </xf>
    <xf numFmtId="0" fontId="0" fillId="2" borderId="23" xfId="0" applyFont="1" applyFill="1" applyBorder="1" applyAlignment="1">
      <alignment horizontal="left" wrapText="1"/>
    </xf>
    <xf numFmtId="3" fontId="0" fillId="2" borderId="23" xfId="0" applyNumberFormat="1" applyFont="1" applyFill="1" applyBorder="1" applyAlignment="1">
      <alignment horizontal="center" wrapText="1"/>
    </xf>
    <xf numFmtId="166" fontId="0" fillId="2" borderId="23" xfId="0" applyNumberFormat="1" applyFont="1" applyFill="1" applyBorder="1" applyAlignment="1">
      <alignment horizontal="right" wrapText="1"/>
    </xf>
    <xf numFmtId="166" fontId="0" fillId="2" borderId="24" xfId="0" applyNumberFormat="1" applyFont="1" applyFill="1" applyBorder="1" applyAlignment="1">
      <alignment horizontal="right" wrapText="1"/>
    </xf>
    <xf numFmtId="0" fontId="0" fillId="2" borderId="23" xfId="0" applyFont="1" applyFill="1" applyBorder="1" applyAlignment="1">
      <alignment wrapText="1"/>
    </xf>
    <xf numFmtId="3" fontId="0" fillId="0" borderId="23" xfId="0" applyNumberFormat="1" applyFont="1" applyBorder="1" applyAlignment="1">
      <alignment horizontal="center" wrapText="1"/>
    </xf>
    <xf numFmtId="166" fontId="2" fillId="4" borderId="14" xfId="0" applyNumberFormat="1" applyFont="1" applyFill="1" applyBorder="1" applyAlignment="1">
      <alignment wrapText="1"/>
    </xf>
    <xf numFmtId="166" fontId="2" fillId="4" borderId="16" xfId="0" applyNumberFormat="1" applyFont="1" applyFill="1" applyBorder="1" applyAlignment="1">
      <alignment wrapText="1"/>
    </xf>
    <xf numFmtId="0" fontId="0" fillId="2" borderId="27" xfId="0" applyFont="1" applyFill="1" applyBorder="1" applyAlignment="1">
      <alignment wrapText="1"/>
    </xf>
    <xf numFmtId="166" fontId="0" fillId="2" borderId="14" xfId="0" applyNumberFormat="1" applyFont="1" applyFill="1" applyBorder="1" applyAlignment="1">
      <alignment wrapText="1"/>
    </xf>
    <xf numFmtId="166" fontId="0" fillId="2" borderId="14" xfId="0" applyNumberFormat="1" applyFont="1" applyFill="1" applyBorder="1" applyAlignment="1">
      <alignment horizontal="center" wrapText="1"/>
    </xf>
    <xf numFmtId="166" fontId="0" fillId="2" borderId="16" xfId="0" applyNumberFormat="1" applyFont="1" applyFill="1" applyBorder="1" applyAlignment="1">
      <alignment wrapText="1"/>
    </xf>
    <xf numFmtId="166" fontId="0" fillId="2" borderId="23" xfId="0" applyNumberFormat="1" applyFont="1" applyFill="1" applyBorder="1" applyAlignment="1">
      <alignment horizontal="center" wrapText="1"/>
    </xf>
    <xf numFmtId="166" fontId="0" fillId="2" borderId="24" xfId="0" applyNumberFormat="1" applyFont="1" applyFill="1" applyBorder="1" applyAlignment="1">
      <alignment horizontal="center" wrapText="1"/>
    </xf>
    <xf numFmtId="166" fontId="0" fillId="2" borderId="24" xfId="0" applyNumberFormat="1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wrapText="1"/>
    </xf>
    <xf numFmtId="165" fontId="7" fillId="2" borderId="23" xfId="0" applyNumberFormat="1" applyFont="1" applyFill="1" applyBorder="1" applyAlignment="1">
      <alignment horizontal="center" wrapText="1"/>
    </xf>
    <xf numFmtId="169" fontId="2" fillId="4" borderId="24" xfId="0" applyNumberFormat="1" applyFont="1" applyFill="1" applyBorder="1"/>
    <xf numFmtId="0" fontId="0" fillId="2" borderId="29" xfId="0" applyFont="1" applyFill="1" applyBorder="1"/>
    <xf numFmtId="0" fontId="0" fillId="2" borderId="30" xfId="0" applyFont="1" applyFill="1" applyBorder="1"/>
    <xf numFmtId="0" fontId="0" fillId="2" borderId="30" xfId="0" applyFont="1" applyFill="1" applyBorder="1" applyAlignment="1">
      <alignment horizontal="left"/>
    </xf>
    <xf numFmtId="165" fontId="0" fillId="2" borderId="30" xfId="0" applyNumberFormat="1" applyFont="1" applyFill="1" applyBorder="1"/>
    <xf numFmtId="166" fontId="0" fillId="2" borderId="30" xfId="0" applyNumberFormat="1" applyFont="1" applyFill="1" applyBorder="1"/>
    <xf numFmtId="0" fontId="0" fillId="0" borderId="0" xfId="0" applyFont="1" applyAlignment="1"/>
    <xf numFmtId="0" fontId="0" fillId="2" borderId="19" xfId="0" applyFont="1" applyFill="1" applyBorder="1" applyAlignment="1">
      <alignment horizontal="left" wrapText="1"/>
    </xf>
    <xf numFmtId="0" fontId="0" fillId="2" borderId="25" xfId="0" applyFont="1" applyFill="1" applyBorder="1" applyAlignment="1">
      <alignment horizontal="left" wrapText="1"/>
    </xf>
    <xf numFmtId="3" fontId="0" fillId="2" borderId="25" xfId="0" applyNumberFormat="1" applyFont="1" applyFill="1" applyBorder="1" applyAlignment="1">
      <alignment horizontal="center" wrapText="1"/>
    </xf>
    <xf numFmtId="165" fontId="0" fillId="2" borderId="13" xfId="0" applyNumberFormat="1" applyFont="1" applyFill="1" applyBorder="1" applyAlignment="1">
      <alignment horizontal="right" wrapText="1"/>
    </xf>
    <xf numFmtId="166" fontId="0" fillId="2" borderId="14" xfId="0" applyNumberFormat="1" applyFont="1" applyFill="1" applyBorder="1" applyAlignment="1">
      <alignment horizontal="right" wrapText="1"/>
    </xf>
    <xf numFmtId="166" fontId="0" fillId="2" borderId="20" xfId="0" applyNumberFormat="1" applyFont="1" applyFill="1" applyBorder="1" applyAlignment="1">
      <alignment horizontal="right" wrapText="1"/>
    </xf>
    <xf numFmtId="166" fontId="0" fillId="2" borderId="16" xfId="0" applyNumberFormat="1" applyFont="1" applyFill="1" applyBorder="1" applyAlignment="1">
      <alignment horizontal="right" wrapText="1"/>
    </xf>
    <xf numFmtId="166" fontId="0" fillId="2" borderId="20" xfId="0" applyNumberFormat="1" applyFont="1" applyFill="1" applyBorder="1" applyAlignment="1">
      <alignment wrapText="1"/>
    </xf>
    <xf numFmtId="0" fontId="0" fillId="2" borderId="20" xfId="0" applyFont="1" applyFill="1" applyBorder="1" applyAlignment="1">
      <alignment wrapText="1"/>
    </xf>
    <xf numFmtId="0" fontId="3" fillId="0" borderId="23" xfId="0" applyFont="1" applyBorder="1" applyAlignment="1">
      <alignment horizontal="left" wrapText="1"/>
    </xf>
    <xf numFmtId="0" fontId="0" fillId="7" borderId="23" xfId="0" applyFont="1" applyFill="1" applyBorder="1" applyAlignment="1">
      <alignment wrapText="1"/>
    </xf>
    <xf numFmtId="9" fontId="0" fillId="2" borderId="30" xfId="1" applyFont="1" applyFill="1" applyBorder="1"/>
    <xf numFmtId="9" fontId="0" fillId="2" borderId="31" xfId="1" applyFont="1" applyFill="1" applyBorder="1"/>
    <xf numFmtId="169" fontId="0" fillId="2" borderId="23" xfId="0" applyNumberFormat="1" applyFont="1" applyFill="1" applyBorder="1" applyAlignment="1">
      <alignment horizontal="right" wrapText="1"/>
    </xf>
    <xf numFmtId="170" fontId="0" fillId="2" borderId="23" xfId="0" applyNumberFormat="1" applyFont="1" applyFill="1" applyBorder="1" applyAlignment="1">
      <alignment horizontal="right" wrapText="1"/>
    </xf>
    <xf numFmtId="0" fontId="9" fillId="2" borderId="27" xfId="0" applyFont="1" applyFill="1" applyBorder="1" applyAlignment="1">
      <alignment wrapText="1"/>
    </xf>
    <xf numFmtId="166" fontId="2" fillId="4" borderId="23" xfId="0" applyNumberFormat="1" applyFont="1" applyFill="1" applyBorder="1"/>
    <xf numFmtId="169" fontId="0" fillId="7" borderId="23" xfId="0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left" wrapText="1"/>
    </xf>
    <xf numFmtId="166" fontId="0" fillId="2" borderId="20" xfId="0" applyNumberFormat="1" applyFont="1" applyFill="1" applyBorder="1" applyAlignment="1">
      <alignment horizontal="center" wrapText="1"/>
    </xf>
    <xf numFmtId="0" fontId="3" fillId="0" borderId="26" xfId="0" applyFont="1" applyBorder="1" applyAlignment="1">
      <alignment horizontal="left" wrapText="1"/>
    </xf>
    <xf numFmtId="0" fontId="0" fillId="2" borderId="23" xfId="0" applyFill="1" applyBorder="1" applyAlignment="1">
      <alignment wrapText="1"/>
    </xf>
    <xf numFmtId="0" fontId="0" fillId="2" borderId="23" xfId="0" applyFill="1" applyBorder="1" applyAlignment="1">
      <alignment horizontal="left" wrapText="1"/>
    </xf>
    <xf numFmtId="3" fontId="0" fillId="2" borderId="23" xfId="0" applyNumberFormat="1" applyFill="1" applyBorder="1" applyAlignment="1">
      <alignment horizontal="center" wrapText="1"/>
    </xf>
    <xf numFmtId="165" fontId="0" fillId="2" borderId="23" xfId="0" applyNumberFormat="1" applyFill="1" applyBorder="1" applyAlignment="1">
      <alignment horizontal="right" wrapText="1"/>
    </xf>
    <xf numFmtId="0" fontId="0" fillId="7" borderId="14" xfId="0" applyFont="1" applyFill="1" applyBorder="1" applyAlignment="1">
      <alignment wrapText="1"/>
    </xf>
    <xf numFmtId="0" fontId="3" fillId="0" borderId="32" xfId="0" applyFont="1" applyBorder="1" applyAlignment="1">
      <alignment horizontal="left" wrapText="1"/>
    </xf>
    <xf numFmtId="3" fontId="0" fillId="0" borderId="23" xfId="0" applyNumberFormat="1" applyBorder="1" applyAlignment="1">
      <alignment horizontal="center" wrapText="1"/>
    </xf>
    <xf numFmtId="0" fontId="9" fillId="2" borderId="23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wrapText="1"/>
    </xf>
    <xf numFmtId="0" fontId="5" fillId="3" borderId="12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/>
    </xf>
    <xf numFmtId="0" fontId="0" fillId="2" borderId="19" xfId="0" applyFont="1" applyFill="1" applyBorder="1" applyAlignment="1">
      <alignment horizontal="center" wrapText="1"/>
    </xf>
    <xf numFmtId="0" fontId="10" fillId="2" borderId="0" xfId="0" applyFont="1" applyFill="1"/>
    <xf numFmtId="0" fontId="11" fillId="2" borderId="0" xfId="0" applyFont="1" applyFill="1"/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0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/>
    <xf numFmtId="0" fontId="3" fillId="0" borderId="7" xfId="0" applyFont="1" applyBorder="1" applyAlignment="1"/>
    <xf numFmtId="0" fontId="3" fillId="0" borderId="28" xfId="0" applyFont="1" applyBorder="1" applyAlignment="1"/>
    <xf numFmtId="0" fontId="3" fillId="0" borderId="9" xfId="0" applyFont="1" applyBorder="1" applyAlignment="1"/>
    <xf numFmtId="0" fontId="3" fillId="0" borderId="22" xfId="0" applyFont="1" applyBorder="1" applyAlignment="1"/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0" xfId="0" applyFont="1" applyFill="1" applyBorder="1" applyAlignment="1">
      <alignment horizontal="left"/>
    </xf>
    <xf numFmtId="165" fontId="0" fillId="2" borderId="20" xfId="0" applyNumberFormat="1" applyFont="1" applyFill="1" applyBorder="1"/>
    <xf numFmtId="166" fontId="0" fillId="2" borderId="20" xfId="0" applyNumberFormat="1" applyFont="1" applyFill="1" applyBorder="1"/>
    <xf numFmtId="0" fontId="0" fillId="2" borderId="18" xfId="0" applyFont="1" applyFill="1" applyBorder="1"/>
    <xf numFmtId="0" fontId="5" fillId="3" borderId="21" xfId="0" applyFont="1" applyFill="1" applyBorder="1" applyAlignment="1">
      <alignment horizontal="left"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2" borderId="20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left" vertical="center"/>
    </xf>
    <xf numFmtId="165" fontId="6" fillId="2" borderId="20" xfId="0" applyNumberFormat="1" applyFont="1" applyFill="1" applyBorder="1" applyAlignment="1">
      <alignment vertical="center"/>
    </xf>
    <xf numFmtId="166" fontId="6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 wrapText="1"/>
    </xf>
    <xf numFmtId="0" fontId="0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3" fillId="0" borderId="13" xfId="0" applyFont="1" applyBorder="1" applyAlignment="1"/>
    <xf numFmtId="0" fontId="2" fillId="2" borderId="20" xfId="0" applyFont="1" applyFill="1" applyBorder="1" applyAlignment="1">
      <alignment horizontal="left" vertical="center" wrapText="1"/>
    </xf>
    <xf numFmtId="0" fontId="3" fillId="0" borderId="20" xfId="0" applyFont="1" applyBorder="1" applyAlignment="1"/>
    <xf numFmtId="0" fontId="3" fillId="0" borderId="18" xfId="0" applyFont="1" applyBorder="1" applyAlignment="1"/>
    <xf numFmtId="0" fontId="0" fillId="2" borderId="26" xfId="0" applyFont="1" applyFill="1" applyBorder="1" applyAlignment="1">
      <alignment wrapText="1"/>
    </xf>
    <xf numFmtId="0" fontId="0" fillId="2" borderId="26" xfId="0" applyFont="1" applyFill="1" applyBorder="1" applyAlignment="1">
      <alignment horizontal="left" wrapText="1"/>
    </xf>
    <xf numFmtId="3" fontId="3" fillId="7" borderId="26" xfId="0" applyNumberFormat="1" applyFont="1" applyFill="1" applyBorder="1" applyAlignment="1">
      <alignment horizontal="center" wrapText="1"/>
    </xf>
    <xf numFmtId="170" fontId="0" fillId="2" borderId="26" xfId="0" applyNumberFormat="1" applyFont="1" applyFill="1" applyBorder="1" applyAlignment="1">
      <alignment horizontal="right" wrapText="1"/>
    </xf>
    <xf numFmtId="166" fontId="0" fillId="2" borderId="26" xfId="0" applyNumberFormat="1" applyFont="1" applyFill="1" applyBorder="1" applyAlignment="1">
      <alignment horizontal="right" wrapText="1"/>
    </xf>
    <xf numFmtId="0" fontId="9" fillId="2" borderId="14" xfId="0" applyFont="1" applyFill="1" applyBorder="1" applyAlignment="1">
      <alignment wrapText="1"/>
    </xf>
    <xf numFmtId="0" fontId="9" fillId="2" borderId="32" xfId="0" applyFont="1" applyFill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25" xfId="0" applyFont="1" applyBorder="1" applyAlignment="1"/>
    <xf numFmtId="0" fontId="3" fillId="0" borderId="28" xfId="0" applyFont="1" applyBorder="1" applyAlignment="1">
      <alignment horizontal="left" wrapText="1"/>
    </xf>
    <xf numFmtId="3" fontId="3" fillId="0" borderId="23" xfId="0" applyNumberFormat="1" applyFont="1" applyBorder="1" applyAlignment="1">
      <alignment horizontal="center" wrapText="1"/>
    </xf>
    <xf numFmtId="165" fontId="3" fillId="0" borderId="23" xfId="0" applyNumberFormat="1" applyFont="1" applyBorder="1" applyAlignment="1">
      <alignment horizontal="center" wrapText="1"/>
    </xf>
    <xf numFmtId="167" fontId="0" fillId="2" borderId="20" xfId="0" applyNumberFormat="1" applyFont="1" applyFill="1" applyBorder="1" applyAlignment="1">
      <alignment wrapText="1"/>
    </xf>
    <xf numFmtId="0" fontId="3" fillId="0" borderId="28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7" fillId="2" borderId="20" xfId="0" applyFont="1" applyFill="1" applyBorder="1" applyAlignment="1">
      <alignment horizontal="left"/>
    </xf>
    <xf numFmtId="166" fontId="7" fillId="2" borderId="20" xfId="0" applyNumberFormat="1" applyFont="1" applyFill="1" applyBorder="1" applyAlignment="1">
      <alignment horizontal="center"/>
    </xf>
    <xf numFmtId="165" fontId="0" fillId="2" borderId="20" xfId="0" applyNumberFormat="1" applyFont="1" applyFill="1" applyBorder="1" applyAlignment="1">
      <alignment horizontal="center"/>
    </xf>
    <xf numFmtId="168" fontId="0" fillId="2" borderId="20" xfId="0" applyNumberFormat="1" applyFont="1" applyFill="1" applyBorder="1"/>
    <xf numFmtId="166" fontId="0" fillId="2" borderId="20" xfId="0" applyNumberFormat="1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wrapText="1"/>
    </xf>
    <xf numFmtId="166" fontId="0" fillId="4" borderId="20" xfId="0" applyNumberFormat="1" applyFont="1" applyFill="1" applyBorder="1"/>
    <xf numFmtId="169" fontId="8" fillId="2" borderId="20" xfId="0" applyNumberFormat="1" applyFont="1" applyFill="1" applyBorder="1" applyAlignment="1">
      <alignment horizontal="right" vertical="center" wrapText="1"/>
    </xf>
  </cellXfs>
  <cellStyles count="3">
    <cellStyle name="Moneda [0] 2" xfId="2" xr:uid="{4ADDDE67-A24F-41D0-99C5-1EEE801A4306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1"/>
  <sheetViews>
    <sheetView tabSelected="1" topLeftCell="A63" zoomScale="80" zoomScaleNormal="80" workbookViewId="0">
      <selection activeCell="F65" sqref="F65:I71"/>
    </sheetView>
  </sheetViews>
  <sheetFormatPr defaultColWidth="14.42578125" defaultRowHeight="15" customHeight="1"/>
  <cols>
    <col min="1" max="1" width="3.42578125" customWidth="1"/>
    <col min="2" max="2" width="54.28515625" customWidth="1"/>
    <col min="3" max="3" width="18" customWidth="1"/>
    <col min="4" max="4" width="11.42578125" customWidth="1"/>
    <col min="5" max="5" width="14.5703125" bestFit="1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73"/>
      <c r="B1" s="79"/>
      <c r="C1" s="69" t="s">
        <v>0</v>
      </c>
      <c r="D1" s="80"/>
      <c r="E1" s="80"/>
      <c r="F1" s="80"/>
      <c r="G1" s="80"/>
      <c r="H1" s="81"/>
      <c r="I1" s="74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ht="23.25" customHeight="1">
      <c r="A2" s="83"/>
      <c r="B2" s="84"/>
      <c r="C2" s="70" t="s">
        <v>1</v>
      </c>
      <c r="D2" s="85"/>
      <c r="E2" s="85"/>
      <c r="F2" s="85"/>
      <c r="G2" s="85"/>
      <c r="H2" s="86"/>
      <c r="I2" s="87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</row>
    <row r="3" spans="1:29" ht="10.5" customHeight="1">
      <c r="A3" s="88"/>
      <c r="B3" s="89"/>
      <c r="C3" s="90"/>
      <c r="D3" s="89"/>
      <c r="E3" s="91"/>
      <c r="F3" s="92"/>
      <c r="G3" s="89"/>
      <c r="H3" s="89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</row>
    <row r="4" spans="1:29" ht="57" customHeight="1">
      <c r="A4" s="94" t="s">
        <v>2</v>
      </c>
      <c r="B4" s="95"/>
      <c r="C4" s="72" t="s">
        <v>3</v>
      </c>
      <c r="D4" s="85"/>
      <c r="E4" s="85"/>
      <c r="F4" s="85"/>
      <c r="G4" s="85"/>
      <c r="H4" s="85"/>
      <c r="I4" s="96"/>
      <c r="J4" s="97"/>
      <c r="K4" s="97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</row>
    <row r="5" spans="1:29" ht="24.75" customHeight="1">
      <c r="A5" s="98"/>
      <c r="B5" s="99"/>
      <c r="C5" s="100"/>
      <c r="D5" s="99"/>
      <c r="E5" s="101"/>
      <c r="F5" s="102"/>
      <c r="G5" s="89"/>
      <c r="H5" s="103"/>
      <c r="I5" s="104"/>
      <c r="J5" s="105"/>
      <c r="K5" s="106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</row>
    <row r="6" spans="1:29" ht="49.5" customHeight="1">
      <c r="A6" s="66" t="s">
        <v>4</v>
      </c>
      <c r="B6" s="107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</row>
    <row r="7" spans="1:29" ht="30" customHeight="1">
      <c r="A7" s="67" t="s">
        <v>11</v>
      </c>
      <c r="B7" s="85"/>
      <c r="C7" s="85"/>
      <c r="D7" s="85"/>
      <c r="E7" s="85"/>
      <c r="F7" s="85"/>
      <c r="G7" s="85"/>
      <c r="H7" s="85"/>
      <c r="I7" s="96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</row>
    <row r="8" spans="1:29">
      <c r="A8" s="68" t="s">
        <v>12</v>
      </c>
      <c r="B8" s="85"/>
      <c r="C8" s="85"/>
      <c r="D8" s="85"/>
      <c r="E8" s="85"/>
      <c r="F8" s="85"/>
      <c r="G8" s="85"/>
      <c r="H8" s="85"/>
      <c r="I8" s="96"/>
      <c r="J8" s="108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64"/>
      <c r="V8" s="109"/>
      <c r="W8" s="109"/>
      <c r="X8" s="109"/>
      <c r="Y8" s="109"/>
      <c r="Z8" s="109"/>
      <c r="AA8" s="109"/>
      <c r="AB8" s="109"/>
      <c r="AC8" s="109"/>
    </row>
    <row r="9" spans="1:29">
      <c r="A9" s="7">
        <v>1</v>
      </c>
      <c r="B9" s="111" t="s">
        <v>13</v>
      </c>
      <c r="C9" s="112" t="s">
        <v>14</v>
      </c>
      <c r="D9" s="113">
        <f>100*85</f>
        <v>8500</v>
      </c>
      <c r="E9" s="114">
        <v>46356</v>
      </c>
      <c r="F9" s="115">
        <f t="shared" ref="F9:F51" si="0">+D9*E9</f>
        <v>394026000</v>
      </c>
      <c r="G9" s="40"/>
      <c r="H9" s="115">
        <v>0</v>
      </c>
      <c r="I9" s="8">
        <f>+F9</f>
        <v>394026000</v>
      </c>
      <c r="J9" s="42"/>
      <c r="K9" s="43"/>
      <c r="L9" s="42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</row>
    <row r="10" spans="1:29">
      <c r="A10" s="7">
        <v>2</v>
      </c>
      <c r="B10" s="9" t="s">
        <v>15</v>
      </c>
      <c r="C10" s="10" t="s">
        <v>16</v>
      </c>
      <c r="D10" s="11">
        <f>800*100</f>
        <v>80000</v>
      </c>
      <c r="E10" s="49">
        <v>755</v>
      </c>
      <c r="F10" s="52">
        <f t="shared" si="0"/>
        <v>60400000</v>
      </c>
      <c r="G10" s="40"/>
      <c r="H10" s="12">
        <f t="shared" ref="H10:H51" si="1">+F10</f>
        <v>60400000</v>
      </c>
      <c r="I10" s="13"/>
      <c r="J10" s="42"/>
      <c r="K10" s="43"/>
      <c r="L10" s="42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</row>
    <row r="11" spans="1:29">
      <c r="A11" s="7">
        <v>3</v>
      </c>
      <c r="B11" s="14" t="s">
        <v>17</v>
      </c>
      <c r="C11" s="10" t="s">
        <v>16</v>
      </c>
      <c r="D11" s="11">
        <f>50*100</f>
        <v>5000</v>
      </c>
      <c r="E11" s="49">
        <v>876</v>
      </c>
      <c r="F11" s="52">
        <f t="shared" si="0"/>
        <v>4380000</v>
      </c>
      <c r="G11" s="40"/>
      <c r="H11" s="12">
        <f t="shared" si="1"/>
        <v>4380000</v>
      </c>
      <c r="I11" s="13"/>
      <c r="J11" s="42"/>
      <c r="K11" s="43"/>
      <c r="L11" s="42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</row>
    <row r="12" spans="1:29">
      <c r="A12" s="7">
        <v>4</v>
      </c>
      <c r="B12" s="14" t="s">
        <v>18</v>
      </c>
      <c r="C12" s="63" t="s">
        <v>19</v>
      </c>
      <c r="D12" s="15">
        <f>8*100</f>
        <v>800</v>
      </c>
      <c r="E12" s="49">
        <f>25*1200</f>
        <v>30000</v>
      </c>
      <c r="F12" s="48">
        <f t="shared" si="0"/>
        <v>24000000</v>
      </c>
      <c r="G12" s="40"/>
      <c r="H12" s="12">
        <f t="shared" si="1"/>
        <v>24000000</v>
      </c>
      <c r="I12" s="13"/>
      <c r="J12" s="42"/>
      <c r="K12" s="43"/>
      <c r="L12" s="42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</row>
    <row r="13" spans="1:29">
      <c r="A13" s="7">
        <v>5</v>
      </c>
      <c r="B13" s="14" t="s">
        <v>20</v>
      </c>
      <c r="C13" s="10" t="s">
        <v>16</v>
      </c>
      <c r="D13" s="15">
        <f>1*100</f>
        <v>100</v>
      </c>
      <c r="E13" s="49">
        <v>700000</v>
      </c>
      <c r="F13" s="48">
        <f t="shared" si="0"/>
        <v>70000000</v>
      </c>
      <c r="G13" s="40"/>
      <c r="H13" s="12">
        <f t="shared" si="1"/>
        <v>70000000</v>
      </c>
      <c r="I13" s="13"/>
      <c r="J13" s="42"/>
      <c r="K13" s="43"/>
      <c r="L13" s="42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</row>
    <row r="14" spans="1:29">
      <c r="A14" s="7">
        <v>6</v>
      </c>
      <c r="B14" s="14" t="s">
        <v>21</v>
      </c>
      <c r="C14" s="10" t="s">
        <v>16</v>
      </c>
      <c r="D14" s="15">
        <f>10*100</f>
        <v>1000</v>
      </c>
      <c r="E14" s="49">
        <v>190000</v>
      </c>
      <c r="F14" s="48">
        <f t="shared" si="0"/>
        <v>190000000</v>
      </c>
      <c r="G14" s="40"/>
      <c r="H14" s="12">
        <f t="shared" si="1"/>
        <v>190000000</v>
      </c>
      <c r="I14" s="13"/>
      <c r="J14" s="42"/>
      <c r="K14" s="43"/>
      <c r="L14" s="42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</row>
    <row r="15" spans="1:29">
      <c r="A15" s="7">
        <v>7</v>
      </c>
      <c r="B15" s="14" t="s">
        <v>22</v>
      </c>
      <c r="C15" s="10" t="s">
        <v>16</v>
      </c>
      <c r="D15" s="15">
        <f>1*100</f>
        <v>100</v>
      </c>
      <c r="E15" s="49">
        <v>900000</v>
      </c>
      <c r="F15" s="48">
        <f t="shared" si="0"/>
        <v>90000000</v>
      </c>
      <c r="G15" s="40"/>
      <c r="H15" s="12">
        <f t="shared" si="1"/>
        <v>90000000</v>
      </c>
      <c r="I15" s="13"/>
      <c r="J15" s="42"/>
      <c r="K15" s="43"/>
      <c r="L15" s="42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</row>
    <row r="16" spans="1:29">
      <c r="A16" s="7">
        <v>8</v>
      </c>
      <c r="B16" s="14" t="s">
        <v>23</v>
      </c>
      <c r="C16" s="10" t="s">
        <v>24</v>
      </c>
      <c r="D16" s="15">
        <f>32*100</f>
        <v>3200</v>
      </c>
      <c r="E16" s="49">
        <v>20305.57</v>
      </c>
      <c r="F16" s="48">
        <f t="shared" si="0"/>
        <v>64977824</v>
      </c>
      <c r="G16" s="40"/>
      <c r="H16" s="12">
        <f t="shared" si="1"/>
        <v>64977824</v>
      </c>
      <c r="I16" s="13"/>
      <c r="J16" s="42"/>
      <c r="K16" s="43"/>
      <c r="L16" s="42"/>
      <c r="M16" s="42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</row>
    <row r="17" spans="1:29" s="34" customFormat="1">
      <c r="A17" s="7">
        <v>9</v>
      </c>
      <c r="B17" s="14" t="s">
        <v>25</v>
      </c>
      <c r="C17" s="10" t="s">
        <v>24</v>
      </c>
      <c r="D17" s="15">
        <f>43.9814648163803*100</f>
        <v>4398.1464816380303</v>
      </c>
      <c r="E17" s="49">
        <v>6218.75</v>
      </c>
      <c r="F17" s="48">
        <f t="shared" si="0"/>
        <v>27350973.4326865</v>
      </c>
      <c r="G17" s="40"/>
      <c r="H17" s="12">
        <f t="shared" si="1"/>
        <v>27350973.4326865</v>
      </c>
      <c r="I17" s="13"/>
      <c r="J17" s="42"/>
      <c r="K17" s="43"/>
      <c r="L17" s="42"/>
      <c r="M17" s="42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</row>
    <row r="18" spans="1:29" s="34" customFormat="1">
      <c r="A18" s="7">
        <v>10</v>
      </c>
      <c r="B18" s="14" t="s">
        <v>26</v>
      </c>
      <c r="C18" s="10" t="s">
        <v>24</v>
      </c>
      <c r="D18" s="15">
        <f>135.36*100</f>
        <v>13536.000000000002</v>
      </c>
      <c r="E18" s="49">
        <v>2031.25</v>
      </c>
      <c r="F18" s="48">
        <f t="shared" si="0"/>
        <v>27495000.000000004</v>
      </c>
      <c r="G18" s="40"/>
      <c r="H18" s="12">
        <f t="shared" si="1"/>
        <v>27495000.000000004</v>
      </c>
      <c r="I18" s="13"/>
      <c r="J18" s="42"/>
      <c r="K18" s="43"/>
      <c r="L18" s="42"/>
      <c r="M18" s="42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</row>
    <row r="19" spans="1:29" s="34" customFormat="1">
      <c r="A19" s="7">
        <v>11</v>
      </c>
      <c r="B19" s="14" t="s">
        <v>27</v>
      </c>
      <c r="C19" s="10" t="s">
        <v>28</v>
      </c>
      <c r="D19" s="15">
        <f>0.195*100</f>
        <v>19.5</v>
      </c>
      <c r="E19" s="49">
        <v>256984</v>
      </c>
      <c r="F19" s="48">
        <f t="shared" si="0"/>
        <v>5011188</v>
      </c>
      <c r="G19" s="40"/>
      <c r="H19" s="12">
        <f t="shared" si="1"/>
        <v>5011188</v>
      </c>
      <c r="I19" s="13"/>
      <c r="J19" s="42"/>
      <c r="K19" s="43"/>
      <c r="L19" s="42"/>
      <c r="M19" s="42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 s="34" customFormat="1">
      <c r="A20" s="7">
        <v>12</v>
      </c>
      <c r="B20" s="14" t="s">
        <v>29</v>
      </c>
      <c r="C20" s="10" t="s">
        <v>30</v>
      </c>
      <c r="D20" s="15">
        <f>2*100</f>
        <v>200</v>
      </c>
      <c r="E20" s="49">
        <v>120000</v>
      </c>
      <c r="F20" s="48">
        <f t="shared" si="0"/>
        <v>24000000</v>
      </c>
      <c r="G20" s="40"/>
      <c r="H20" s="12">
        <f t="shared" si="1"/>
        <v>24000000</v>
      </c>
      <c r="I20" s="13"/>
      <c r="J20" s="42"/>
      <c r="K20" s="43"/>
      <c r="L20" s="42"/>
      <c r="M20" s="42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 s="34" customFormat="1">
      <c r="A21" s="7">
        <v>13</v>
      </c>
      <c r="B21" s="14" t="s">
        <v>31</v>
      </c>
      <c r="C21" s="10" t="s">
        <v>32</v>
      </c>
      <c r="D21" s="15">
        <f>20.612272586998*100</f>
        <v>2061.2272586998001</v>
      </c>
      <c r="E21" s="49">
        <v>10500</v>
      </c>
      <c r="F21" s="48">
        <f t="shared" si="0"/>
        <v>21642886.216347903</v>
      </c>
      <c r="G21" s="40"/>
      <c r="H21" s="12">
        <f t="shared" si="1"/>
        <v>21642886.216347903</v>
      </c>
      <c r="I21" s="13"/>
      <c r="J21" s="42"/>
      <c r="K21" s="43"/>
      <c r="L21" s="42"/>
      <c r="M21" s="42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</row>
    <row r="22" spans="1:29" s="34" customFormat="1">
      <c r="A22" s="7">
        <v>14</v>
      </c>
      <c r="B22" s="14" t="s">
        <v>33</v>
      </c>
      <c r="C22" s="10" t="s">
        <v>16</v>
      </c>
      <c r="D22" s="15">
        <f>2*100</f>
        <v>200</v>
      </c>
      <c r="E22" s="49">
        <v>6900</v>
      </c>
      <c r="F22" s="48">
        <f t="shared" si="0"/>
        <v>1380000</v>
      </c>
      <c r="G22" s="40"/>
      <c r="H22" s="12">
        <f t="shared" si="1"/>
        <v>1380000</v>
      </c>
      <c r="I22" s="13"/>
      <c r="J22" s="42"/>
      <c r="K22" s="43"/>
      <c r="L22" s="42"/>
      <c r="M22" s="4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</row>
    <row r="23" spans="1:29" s="34" customFormat="1">
      <c r="A23" s="7">
        <v>15</v>
      </c>
      <c r="B23" s="14" t="s">
        <v>34</v>
      </c>
      <c r="C23" s="10" t="s">
        <v>16</v>
      </c>
      <c r="D23" s="15">
        <f>1*100</f>
        <v>100</v>
      </c>
      <c r="E23" s="49">
        <v>5900</v>
      </c>
      <c r="F23" s="48">
        <f t="shared" si="0"/>
        <v>590000</v>
      </c>
      <c r="G23" s="40"/>
      <c r="H23" s="12">
        <f t="shared" si="1"/>
        <v>590000</v>
      </c>
      <c r="I23" s="13"/>
      <c r="J23" s="42"/>
      <c r="K23" s="43"/>
      <c r="L23" s="42"/>
      <c r="M23" s="42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</row>
    <row r="24" spans="1:29" s="34" customFormat="1">
      <c r="A24" s="7">
        <v>17</v>
      </c>
      <c r="B24" s="14" t="s">
        <v>35</v>
      </c>
      <c r="C24" s="10" t="s">
        <v>16</v>
      </c>
      <c r="D24" s="15">
        <f>2*100</f>
        <v>200</v>
      </c>
      <c r="E24" s="49">
        <v>40000</v>
      </c>
      <c r="F24" s="48">
        <f t="shared" si="0"/>
        <v>8000000</v>
      </c>
      <c r="G24" s="40"/>
      <c r="H24" s="12">
        <f t="shared" si="1"/>
        <v>8000000</v>
      </c>
      <c r="I24" s="13"/>
      <c r="J24" s="42"/>
      <c r="K24" s="43"/>
      <c r="L24" s="42"/>
      <c r="M24" s="42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</row>
    <row r="25" spans="1:29" s="34" customFormat="1">
      <c r="A25" s="7">
        <v>18</v>
      </c>
      <c r="B25" s="14" t="s">
        <v>36</v>
      </c>
      <c r="C25" s="10" t="s">
        <v>16</v>
      </c>
      <c r="D25" s="15">
        <f>3*100</f>
        <v>300</v>
      </c>
      <c r="E25" s="49">
        <v>15000</v>
      </c>
      <c r="F25" s="48">
        <f t="shared" si="0"/>
        <v>4500000</v>
      </c>
      <c r="G25" s="40"/>
      <c r="H25" s="12">
        <f t="shared" si="1"/>
        <v>4500000</v>
      </c>
      <c r="I25" s="13"/>
      <c r="J25" s="42"/>
      <c r="K25" s="43"/>
      <c r="L25" s="42"/>
      <c r="M25" s="42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</row>
    <row r="26" spans="1:29">
      <c r="A26" s="7">
        <v>20</v>
      </c>
      <c r="B26" s="14" t="s">
        <v>37</v>
      </c>
      <c r="C26" s="10" t="s">
        <v>16</v>
      </c>
      <c r="D26" s="11">
        <v>400</v>
      </c>
      <c r="E26" s="49">
        <v>250000</v>
      </c>
      <c r="F26" s="48">
        <f t="shared" si="0"/>
        <v>100000000</v>
      </c>
      <c r="G26" s="40"/>
      <c r="H26" s="12">
        <f t="shared" si="1"/>
        <v>100000000</v>
      </c>
      <c r="I26" s="13"/>
      <c r="J26" s="42"/>
      <c r="K26" s="43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</row>
    <row r="27" spans="1:29" s="34" customFormat="1">
      <c r="A27" s="7">
        <v>21</v>
      </c>
      <c r="B27" s="14" t="s">
        <v>38</v>
      </c>
      <c r="C27" s="10" t="s">
        <v>16</v>
      </c>
      <c r="D27" s="11">
        <f>5*100</f>
        <v>500</v>
      </c>
      <c r="E27" s="49">
        <v>4017</v>
      </c>
      <c r="F27" s="48">
        <f t="shared" si="0"/>
        <v>2008500</v>
      </c>
      <c r="G27" s="40"/>
      <c r="H27" s="12">
        <f t="shared" si="1"/>
        <v>2008500</v>
      </c>
      <c r="I27" s="13"/>
      <c r="J27" s="42"/>
      <c r="K27" s="43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9" s="34" customFormat="1">
      <c r="A28" s="7">
        <v>22</v>
      </c>
      <c r="B28" s="14" t="s">
        <v>39</v>
      </c>
      <c r="C28" s="10" t="s">
        <v>40</v>
      </c>
      <c r="D28" s="11">
        <f>3*100</f>
        <v>300</v>
      </c>
      <c r="E28" s="49">
        <v>5665</v>
      </c>
      <c r="F28" s="48">
        <f t="shared" si="0"/>
        <v>1699500</v>
      </c>
      <c r="G28" s="40"/>
      <c r="H28" s="12">
        <f t="shared" si="1"/>
        <v>1699500</v>
      </c>
      <c r="I28" s="13"/>
      <c r="J28" s="42"/>
      <c r="K28" s="43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</row>
    <row r="29" spans="1:29" s="34" customFormat="1">
      <c r="A29" s="7">
        <v>23</v>
      </c>
      <c r="B29" s="14" t="s">
        <v>41</v>
      </c>
      <c r="C29" s="55" t="s">
        <v>16</v>
      </c>
      <c r="D29" s="11">
        <f>5*100</f>
        <v>500</v>
      </c>
      <c r="E29" s="49">
        <v>1055</v>
      </c>
      <c r="F29" s="48">
        <f t="shared" si="0"/>
        <v>527500</v>
      </c>
      <c r="G29" s="40"/>
      <c r="H29" s="12">
        <f t="shared" si="1"/>
        <v>527500</v>
      </c>
      <c r="I29" s="13"/>
      <c r="J29" s="42"/>
      <c r="K29" s="43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</row>
    <row r="30" spans="1:29" s="34" customFormat="1">
      <c r="A30" s="7">
        <v>24</v>
      </c>
      <c r="B30" s="14" t="s">
        <v>42</v>
      </c>
      <c r="C30" s="55" t="s">
        <v>16</v>
      </c>
      <c r="D30" s="11">
        <f>50*100</f>
        <v>5000</v>
      </c>
      <c r="E30" s="49">
        <v>3000</v>
      </c>
      <c r="F30" s="48">
        <f t="shared" si="0"/>
        <v>15000000</v>
      </c>
      <c r="G30" s="40"/>
      <c r="H30" s="12">
        <f t="shared" si="1"/>
        <v>15000000</v>
      </c>
      <c r="I30" s="13"/>
      <c r="J30" s="42"/>
      <c r="K30" s="43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</row>
    <row r="31" spans="1:29" s="34" customFormat="1">
      <c r="A31" s="7">
        <v>25</v>
      </c>
      <c r="B31" s="56" t="s">
        <v>43</v>
      </c>
      <c r="C31" s="57" t="s">
        <v>16</v>
      </c>
      <c r="D31" s="58">
        <v>100</v>
      </c>
      <c r="E31" s="59">
        <v>188000</v>
      </c>
      <c r="F31" s="48">
        <f t="shared" si="0"/>
        <v>18800000</v>
      </c>
      <c r="G31" s="40"/>
      <c r="H31" s="12">
        <f t="shared" si="1"/>
        <v>18800000</v>
      </c>
      <c r="I31" s="13"/>
      <c r="J31" s="42"/>
      <c r="K31" s="43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</row>
    <row r="32" spans="1:29" s="34" customFormat="1">
      <c r="A32" s="7">
        <v>26</v>
      </c>
      <c r="B32" s="56" t="s">
        <v>44</v>
      </c>
      <c r="C32" s="57" t="s">
        <v>16</v>
      </c>
      <c r="D32" s="58">
        <v>100</v>
      </c>
      <c r="E32" s="59">
        <v>60000</v>
      </c>
      <c r="F32" s="48">
        <f t="shared" si="0"/>
        <v>6000000</v>
      </c>
      <c r="G32" s="40"/>
      <c r="H32" s="12">
        <f t="shared" si="1"/>
        <v>6000000</v>
      </c>
      <c r="I32" s="13"/>
      <c r="J32" s="42"/>
      <c r="K32" s="43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</row>
    <row r="33" spans="1:29" s="34" customFormat="1">
      <c r="A33" s="7">
        <v>27</v>
      </c>
      <c r="B33" s="56" t="s">
        <v>45</v>
      </c>
      <c r="C33" s="57" t="s">
        <v>16</v>
      </c>
      <c r="D33" s="58">
        <v>100</v>
      </c>
      <c r="E33" s="59">
        <v>29000</v>
      </c>
      <c r="F33" s="48">
        <f t="shared" si="0"/>
        <v>2900000</v>
      </c>
      <c r="G33" s="40"/>
      <c r="H33" s="12">
        <f t="shared" si="1"/>
        <v>2900000</v>
      </c>
      <c r="I33" s="13"/>
      <c r="J33" s="42"/>
      <c r="K33" s="43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</row>
    <row r="34" spans="1:29" s="34" customFormat="1">
      <c r="A34" s="7">
        <v>28</v>
      </c>
      <c r="B34" s="56" t="s">
        <v>46</v>
      </c>
      <c r="C34" s="57" t="s">
        <v>16</v>
      </c>
      <c r="D34" s="58">
        <v>100</v>
      </c>
      <c r="E34" s="59">
        <v>55000</v>
      </c>
      <c r="F34" s="48">
        <f t="shared" si="0"/>
        <v>5500000</v>
      </c>
      <c r="G34" s="40"/>
      <c r="H34" s="12">
        <f t="shared" si="1"/>
        <v>5500000</v>
      </c>
      <c r="I34" s="13"/>
      <c r="J34" s="42"/>
      <c r="K34" s="43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</row>
    <row r="35" spans="1:29" s="34" customFormat="1">
      <c r="A35" s="7">
        <v>29</v>
      </c>
      <c r="B35" s="56" t="s">
        <v>47</v>
      </c>
      <c r="C35" s="57" t="s">
        <v>16</v>
      </c>
      <c r="D35" s="62">
        <v>100</v>
      </c>
      <c r="E35" s="59">
        <v>16000</v>
      </c>
      <c r="F35" s="48">
        <f t="shared" si="0"/>
        <v>1600000</v>
      </c>
      <c r="G35" s="40"/>
      <c r="H35" s="12">
        <f t="shared" si="1"/>
        <v>1600000</v>
      </c>
      <c r="I35" s="13"/>
      <c r="J35" s="42"/>
      <c r="K35" s="43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</row>
    <row r="36" spans="1:29" s="34" customFormat="1">
      <c r="A36" s="7">
        <v>30</v>
      </c>
      <c r="B36" s="14" t="s">
        <v>48</v>
      </c>
      <c r="C36" s="55" t="s">
        <v>49</v>
      </c>
      <c r="D36" s="11">
        <f>8*100</f>
        <v>800</v>
      </c>
      <c r="E36" s="49">
        <v>12987</v>
      </c>
      <c r="F36" s="48">
        <f t="shared" si="0"/>
        <v>10389600</v>
      </c>
      <c r="G36" s="40"/>
      <c r="H36" s="12">
        <f t="shared" si="1"/>
        <v>10389600</v>
      </c>
      <c r="I36" s="13"/>
      <c r="J36" s="42"/>
      <c r="K36" s="43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</row>
    <row r="37" spans="1:29" s="34" customFormat="1">
      <c r="A37" s="7">
        <v>31</v>
      </c>
      <c r="B37" s="14" t="s">
        <v>50</v>
      </c>
      <c r="C37" s="55" t="s">
        <v>49</v>
      </c>
      <c r="D37" s="11">
        <f>1.5*100</f>
        <v>150</v>
      </c>
      <c r="E37" s="49">
        <v>100000</v>
      </c>
      <c r="F37" s="48">
        <f t="shared" si="0"/>
        <v>15000000</v>
      </c>
      <c r="G37" s="40"/>
      <c r="H37" s="12">
        <f t="shared" si="1"/>
        <v>15000000</v>
      </c>
      <c r="I37" s="13"/>
      <c r="J37" s="42"/>
      <c r="K37" s="43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</row>
    <row r="38" spans="1:29" s="34" customFormat="1">
      <c r="A38" s="7">
        <v>32</v>
      </c>
      <c r="B38" s="14" t="s">
        <v>51</v>
      </c>
      <c r="C38" s="55" t="s">
        <v>52</v>
      </c>
      <c r="D38" s="11">
        <f>1*100</f>
        <v>100</v>
      </c>
      <c r="E38" s="49">
        <v>30000</v>
      </c>
      <c r="F38" s="48">
        <f t="shared" si="0"/>
        <v>3000000</v>
      </c>
      <c r="G38" s="40"/>
      <c r="H38" s="12">
        <f t="shared" si="1"/>
        <v>3000000</v>
      </c>
      <c r="I38" s="13"/>
      <c r="J38" s="42"/>
      <c r="K38" s="43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</row>
    <row r="39" spans="1:29" s="34" customFormat="1">
      <c r="A39" s="7">
        <v>33</v>
      </c>
      <c r="B39" s="14" t="s">
        <v>53</v>
      </c>
      <c r="C39" s="55" t="s">
        <v>52</v>
      </c>
      <c r="D39" s="11">
        <f>20*100</f>
        <v>2000</v>
      </c>
      <c r="E39" s="49">
        <v>215.9</v>
      </c>
      <c r="F39" s="48">
        <f t="shared" si="0"/>
        <v>431800</v>
      </c>
      <c r="G39" s="40"/>
      <c r="H39" s="12">
        <f t="shared" si="1"/>
        <v>431800</v>
      </c>
      <c r="I39" s="13"/>
      <c r="J39" s="42"/>
      <c r="K39" s="43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</row>
    <row r="40" spans="1:29" s="34" customFormat="1">
      <c r="A40" s="7">
        <v>34</v>
      </c>
      <c r="B40" s="14" t="s">
        <v>54</v>
      </c>
      <c r="C40" s="55" t="s">
        <v>16</v>
      </c>
      <c r="D40" s="11">
        <v>100</v>
      </c>
      <c r="E40" s="49">
        <v>25000</v>
      </c>
      <c r="F40" s="48">
        <f t="shared" si="0"/>
        <v>2500000</v>
      </c>
      <c r="G40" s="40"/>
      <c r="H40" s="12">
        <f t="shared" si="1"/>
        <v>2500000</v>
      </c>
      <c r="I40" s="13"/>
      <c r="J40" s="42"/>
      <c r="K40" s="43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</row>
    <row r="41" spans="1:29" s="34" customFormat="1">
      <c r="A41" s="7">
        <v>35</v>
      </c>
      <c r="B41" s="14" t="s">
        <v>55</v>
      </c>
      <c r="C41" s="55" t="s">
        <v>56</v>
      </c>
      <c r="D41" s="11">
        <f>1*100</f>
        <v>100</v>
      </c>
      <c r="E41" s="49">
        <v>15329.2</v>
      </c>
      <c r="F41" s="48">
        <f t="shared" si="0"/>
        <v>1532920</v>
      </c>
      <c r="G41" s="40"/>
      <c r="H41" s="12">
        <f t="shared" si="1"/>
        <v>1532920</v>
      </c>
      <c r="I41" s="13"/>
      <c r="J41" s="42"/>
      <c r="K41" s="43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</row>
    <row r="42" spans="1:29" s="34" customFormat="1">
      <c r="A42" s="7">
        <v>36</v>
      </c>
      <c r="B42" s="14" t="s">
        <v>57</v>
      </c>
      <c r="C42" s="55" t="s">
        <v>58</v>
      </c>
      <c r="D42" s="11">
        <f>1*100</f>
        <v>100</v>
      </c>
      <c r="E42" s="49">
        <v>12376</v>
      </c>
      <c r="F42" s="48">
        <f t="shared" si="0"/>
        <v>1237600</v>
      </c>
      <c r="G42" s="40"/>
      <c r="H42" s="12">
        <f t="shared" si="1"/>
        <v>1237600</v>
      </c>
      <c r="I42" s="13"/>
      <c r="J42" s="42"/>
      <c r="K42" s="43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</row>
    <row r="43" spans="1:29" s="34" customFormat="1">
      <c r="A43" s="7">
        <v>37</v>
      </c>
      <c r="B43" s="14" t="s">
        <v>59</v>
      </c>
      <c r="C43" s="55" t="s">
        <v>60</v>
      </c>
      <c r="D43" s="11">
        <f>1*100</f>
        <v>100</v>
      </c>
      <c r="E43" s="49">
        <v>32385.599999999999</v>
      </c>
      <c r="F43" s="48">
        <f t="shared" si="0"/>
        <v>3238560</v>
      </c>
      <c r="G43" s="40"/>
      <c r="H43" s="12">
        <f t="shared" si="1"/>
        <v>3238560</v>
      </c>
      <c r="I43" s="13"/>
      <c r="J43" s="42"/>
      <c r="K43" s="43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</row>
    <row r="44" spans="1:29" s="34" customFormat="1">
      <c r="A44" s="7">
        <v>38</v>
      </c>
      <c r="B44" s="14" t="s">
        <v>61</v>
      </c>
      <c r="C44" s="55" t="s">
        <v>62</v>
      </c>
      <c r="D44" s="11">
        <f>0.25*100</f>
        <v>25</v>
      </c>
      <c r="E44" s="49">
        <v>62400</v>
      </c>
      <c r="F44" s="48">
        <f t="shared" si="0"/>
        <v>1560000</v>
      </c>
      <c r="G44" s="40"/>
      <c r="H44" s="12">
        <f t="shared" si="1"/>
        <v>1560000</v>
      </c>
      <c r="I44" s="13"/>
      <c r="J44" s="42"/>
      <c r="K44" s="43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</row>
    <row r="45" spans="1:29" s="34" customFormat="1">
      <c r="A45" s="7">
        <v>39</v>
      </c>
      <c r="B45" s="14" t="s">
        <v>63</v>
      </c>
      <c r="C45" s="55" t="s">
        <v>52</v>
      </c>
      <c r="D45" s="11">
        <f>1*100</f>
        <v>100</v>
      </c>
      <c r="E45" s="49">
        <v>62400</v>
      </c>
      <c r="F45" s="48">
        <f t="shared" si="0"/>
        <v>6240000</v>
      </c>
      <c r="G45" s="40"/>
      <c r="H45" s="12">
        <f t="shared" si="1"/>
        <v>6240000</v>
      </c>
      <c r="I45" s="13"/>
      <c r="J45" s="42"/>
      <c r="K45" s="43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</row>
    <row r="46" spans="1:29" s="34" customFormat="1">
      <c r="A46" s="7">
        <v>40</v>
      </c>
      <c r="B46" s="14" t="s">
        <v>64</v>
      </c>
      <c r="C46" s="55" t="s">
        <v>52</v>
      </c>
      <c r="D46" s="11">
        <f>1*100</f>
        <v>100</v>
      </c>
      <c r="E46" s="49">
        <v>14033.8</v>
      </c>
      <c r="F46" s="48">
        <f t="shared" si="0"/>
        <v>1403380</v>
      </c>
      <c r="G46" s="40"/>
      <c r="H46" s="12">
        <f t="shared" si="1"/>
        <v>1403380</v>
      </c>
      <c r="I46" s="13"/>
      <c r="J46" s="42"/>
      <c r="K46" s="43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</row>
    <row r="47" spans="1:29" s="34" customFormat="1">
      <c r="A47" s="7">
        <v>41</v>
      </c>
      <c r="B47" s="45" t="s">
        <v>65</v>
      </c>
      <c r="C47" s="55" t="s">
        <v>66</v>
      </c>
      <c r="D47" s="11">
        <f>1*100</f>
        <v>100</v>
      </c>
      <c r="E47" s="49">
        <v>54080</v>
      </c>
      <c r="F47" s="48">
        <f t="shared" si="0"/>
        <v>5408000</v>
      </c>
      <c r="G47" s="40"/>
      <c r="H47" s="12">
        <f t="shared" si="1"/>
        <v>5408000</v>
      </c>
      <c r="I47" s="13"/>
      <c r="J47" s="42"/>
      <c r="K47" s="43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</row>
    <row r="48" spans="1:29" s="34" customFormat="1">
      <c r="A48" s="7">
        <v>42</v>
      </c>
      <c r="B48" s="60" t="s">
        <v>67</v>
      </c>
      <c r="C48" s="55" t="s">
        <v>16</v>
      </c>
      <c r="D48" s="11">
        <f>2*1111</f>
        <v>2222</v>
      </c>
      <c r="E48" s="49">
        <v>2000</v>
      </c>
      <c r="F48" s="48">
        <f t="shared" si="0"/>
        <v>4444000</v>
      </c>
      <c r="G48" s="40"/>
      <c r="H48" s="12">
        <f t="shared" si="1"/>
        <v>4444000</v>
      </c>
      <c r="I48" s="13"/>
      <c r="J48" s="42"/>
      <c r="K48" s="43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</row>
    <row r="49" spans="1:29" s="34" customFormat="1">
      <c r="A49" s="7">
        <v>43</v>
      </c>
      <c r="B49" s="60" t="s">
        <v>68</v>
      </c>
      <c r="C49" s="55" t="s">
        <v>69</v>
      </c>
      <c r="D49" s="11">
        <v>44</v>
      </c>
      <c r="E49" s="49">
        <v>48000</v>
      </c>
      <c r="F49" s="48">
        <f t="shared" si="0"/>
        <v>2112000</v>
      </c>
      <c r="G49" s="40"/>
      <c r="H49" s="12">
        <f t="shared" si="1"/>
        <v>2112000</v>
      </c>
      <c r="I49" s="13"/>
      <c r="J49" s="42"/>
      <c r="K49" s="43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</row>
    <row r="50" spans="1:29" s="34" customFormat="1">
      <c r="A50" s="7">
        <v>44</v>
      </c>
      <c r="B50" s="116" t="s">
        <v>70</v>
      </c>
      <c r="C50" s="55" t="s">
        <v>71</v>
      </c>
      <c r="D50" s="11">
        <f>1*100</f>
        <v>100</v>
      </c>
      <c r="E50" s="49">
        <v>100000</v>
      </c>
      <c r="F50" s="48">
        <f t="shared" si="0"/>
        <v>10000000</v>
      </c>
      <c r="G50" s="40"/>
      <c r="H50" s="12">
        <f t="shared" si="1"/>
        <v>10000000</v>
      </c>
      <c r="I50" s="13"/>
      <c r="J50" s="42"/>
      <c r="K50" s="43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</row>
    <row r="51" spans="1:29" s="34" customFormat="1">
      <c r="A51" s="7">
        <v>45</v>
      </c>
      <c r="B51" s="117" t="s">
        <v>72</v>
      </c>
      <c r="C51" s="118" t="s">
        <v>71</v>
      </c>
      <c r="D51" s="11">
        <f>1*100</f>
        <v>100</v>
      </c>
      <c r="E51" s="49">
        <v>125630.7</v>
      </c>
      <c r="F51" s="48">
        <f t="shared" si="0"/>
        <v>12563070</v>
      </c>
      <c r="G51" s="40"/>
      <c r="H51" s="12">
        <f t="shared" si="1"/>
        <v>12563070</v>
      </c>
      <c r="I51" s="13"/>
      <c r="J51" s="42"/>
      <c r="K51" s="43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</row>
    <row r="52" spans="1:29" s="34" customFormat="1" ht="15.75" customHeight="1">
      <c r="A52" s="35"/>
      <c r="B52" s="43"/>
      <c r="C52" s="36"/>
      <c r="D52" s="37"/>
      <c r="E52" s="38"/>
      <c r="F52" s="39"/>
      <c r="G52" s="40"/>
      <c r="H52" s="39"/>
      <c r="I52" s="41"/>
      <c r="J52" s="42"/>
      <c r="K52" s="43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</row>
    <row r="53" spans="1:29" ht="15.75" customHeight="1">
      <c r="A53" s="71" t="s">
        <v>73</v>
      </c>
      <c r="B53" s="119"/>
      <c r="C53" s="119"/>
      <c r="D53" s="119"/>
      <c r="E53" s="107"/>
      <c r="F53" s="16">
        <f>SUM(F9:F51)</f>
        <v>1252850301.6490345</v>
      </c>
      <c r="G53" s="42"/>
      <c r="H53" s="16">
        <f>SUM(H9:H51)</f>
        <v>858824301.6490345</v>
      </c>
      <c r="I53" s="17">
        <f>SUM(I9:I51)</f>
        <v>394026000</v>
      </c>
      <c r="J53" s="42"/>
      <c r="K53" s="43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</row>
    <row r="54" spans="1:29" ht="23.25" customHeight="1">
      <c r="A54" s="65" t="s">
        <v>74</v>
      </c>
      <c r="B54" s="85"/>
      <c r="C54" s="85"/>
      <c r="D54" s="85"/>
      <c r="E54" s="85"/>
      <c r="F54" s="85"/>
      <c r="G54" s="85"/>
      <c r="H54" s="85"/>
      <c r="I54" s="96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</row>
    <row r="55" spans="1:29" ht="15.75" customHeight="1">
      <c r="A55" s="50">
        <v>1</v>
      </c>
      <c r="B55" s="120" t="s">
        <v>75</v>
      </c>
      <c r="C55" s="55" t="s">
        <v>76</v>
      </c>
      <c r="D55" s="121">
        <v>12</v>
      </c>
      <c r="E55" s="122">
        <v>3000000</v>
      </c>
      <c r="F55" s="19">
        <f t="shared" ref="F55:F61" si="2">+D55*E55</f>
        <v>36000000</v>
      </c>
      <c r="G55" s="42"/>
      <c r="H55" s="20">
        <f t="shared" ref="H55:H61" si="3">+F55</f>
        <v>36000000</v>
      </c>
      <c r="I55" s="21"/>
      <c r="J55" s="42"/>
      <c r="K55" s="43"/>
      <c r="L55" s="42"/>
      <c r="M55" s="12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</row>
    <row r="56" spans="1:29" ht="15.75" customHeight="1">
      <c r="A56" s="50">
        <v>2</v>
      </c>
      <c r="B56" s="124" t="s">
        <v>77</v>
      </c>
      <c r="C56" s="44" t="s">
        <v>78</v>
      </c>
      <c r="D56" s="121">
        <v>11</v>
      </c>
      <c r="E56" s="122">
        <f>4900000/D56</f>
        <v>445454.54545454547</v>
      </c>
      <c r="F56" s="22">
        <f t="shared" si="2"/>
        <v>4900000</v>
      </c>
      <c r="G56" s="54"/>
      <c r="H56" s="22">
        <f t="shared" si="3"/>
        <v>4900000</v>
      </c>
      <c r="I56" s="23"/>
      <c r="J56" s="42"/>
      <c r="K56" s="43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</row>
    <row r="57" spans="1:29" s="34" customFormat="1" ht="15.75" customHeight="1">
      <c r="A57" s="50">
        <v>3</v>
      </c>
      <c r="B57" s="120" t="s">
        <v>79</v>
      </c>
      <c r="C57" s="44" t="s">
        <v>78</v>
      </c>
      <c r="D57" s="121">
        <v>11</v>
      </c>
      <c r="E57" s="122">
        <f>1100000/D57</f>
        <v>100000</v>
      </c>
      <c r="F57" s="22">
        <f t="shared" si="2"/>
        <v>1100000</v>
      </c>
      <c r="G57" s="54"/>
      <c r="H57" s="22">
        <f t="shared" si="3"/>
        <v>1100000</v>
      </c>
      <c r="I57" s="23"/>
      <c r="J57" s="42"/>
      <c r="K57" s="43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</row>
    <row r="58" spans="1:29" s="34" customFormat="1" ht="15.75" customHeight="1">
      <c r="A58" s="50">
        <v>4</v>
      </c>
      <c r="B58" s="61" t="s">
        <v>80</v>
      </c>
      <c r="C58" s="118" t="s">
        <v>76</v>
      </c>
      <c r="D58" s="11">
        <v>12</v>
      </c>
      <c r="E58" s="49">
        <v>3500000</v>
      </c>
      <c r="F58" s="22">
        <f t="shared" si="2"/>
        <v>42000000</v>
      </c>
      <c r="G58" s="54"/>
      <c r="H58" s="22">
        <f t="shared" si="3"/>
        <v>42000000</v>
      </c>
      <c r="I58" s="23"/>
      <c r="J58" s="42"/>
      <c r="K58" s="43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</row>
    <row r="59" spans="1:29" s="34" customFormat="1" ht="15.75" customHeight="1">
      <c r="A59" s="50">
        <v>5</v>
      </c>
      <c r="B59" s="61" t="s">
        <v>81</v>
      </c>
      <c r="C59" s="118" t="s">
        <v>76</v>
      </c>
      <c r="D59" s="11">
        <v>12</v>
      </c>
      <c r="E59" s="49">
        <v>3500000</v>
      </c>
      <c r="F59" s="22">
        <f t="shared" si="2"/>
        <v>42000000</v>
      </c>
      <c r="G59" s="54"/>
      <c r="H59" s="22">
        <f t="shared" si="3"/>
        <v>42000000</v>
      </c>
      <c r="I59" s="23"/>
      <c r="J59" s="42"/>
      <c r="K59" s="43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</row>
    <row r="60" spans="1:29" s="34" customFormat="1" ht="15.75" customHeight="1">
      <c r="A60" s="50">
        <v>6</v>
      </c>
      <c r="B60" s="125" t="s">
        <v>82</v>
      </c>
      <c r="C60" s="53" t="s">
        <v>83</v>
      </c>
      <c r="D60" s="11">
        <v>11</v>
      </c>
      <c r="E60" s="49">
        <f>15000000/D60</f>
        <v>1363636.3636363635</v>
      </c>
      <c r="F60" s="22">
        <f t="shared" si="2"/>
        <v>14999999.999999998</v>
      </c>
      <c r="G60" s="54"/>
      <c r="H60" s="22">
        <f t="shared" si="3"/>
        <v>14999999.999999998</v>
      </c>
      <c r="I60" s="23"/>
      <c r="J60" s="42"/>
      <c r="K60" s="43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</row>
    <row r="61" spans="1:29" ht="30" hidden="1" customHeight="1">
      <c r="A61" s="18" t="s">
        <v>84</v>
      </c>
      <c r="B61" s="25"/>
      <c r="C61" s="10"/>
      <c r="D61" s="26"/>
      <c r="E61" s="27"/>
      <c r="F61" s="22">
        <f t="shared" si="2"/>
        <v>0</v>
      </c>
      <c r="G61" s="42"/>
      <c r="H61" s="20">
        <f t="shared" si="3"/>
        <v>0</v>
      </c>
      <c r="I61" s="24"/>
      <c r="J61" s="42"/>
      <c r="K61" s="43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</row>
    <row r="62" spans="1:29" ht="24.75" customHeight="1">
      <c r="A62" s="71" t="s">
        <v>85</v>
      </c>
      <c r="B62" s="119"/>
      <c r="C62" s="119"/>
      <c r="D62" s="119"/>
      <c r="E62" s="107"/>
      <c r="F62" s="16">
        <f>SUM(F55:F61)</f>
        <v>141000000</v>
      </c>
      <c r="G62" s="42"/>
      <c r="H62" s="16">
        <f>SUM(H55:H61)</f>
        <v>141000000</v>
      </c>
      <c r="I62" s="17">
        <f>SUM(I55:I60)</f>
        <v>0</v>
      </c>
      <c r="J62" s="42"/>
      <c r="K62" s="43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</row>
    <row r="63" spans="1:29" ht="14.25" customHeight="1">
      <c r="A63" s="76"/>
      <c r="B63" s="109"/>
      <c r="C63" s="126"/>
      <c r="D63" s="127"/>
      <c r="E63" s="128"/>
      <c r="F63" s="129"/>
      <c r="G63" s="130"/>
      <c r="H63" s="129"/>
      <c r="I63" s="131"/>
      <c r="J63" s="92"/>
      <c r="K63" s="89"/>
      <c r="L63" s="92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ht="15.75" customHeight="1">
      <c r="A64" s="75" t="s">
        <v>86</v>
      </c>
      <c r="B64" s="85"/>
      <c r="C64" s="85"/>
      <c r="D64" s="85"/>
      <c r="E64" s="86"/>
      <c r="F64" s="51">
        <f>+F53+F62</f>
        <v>1393850301.6490345</v>
      </c>
      <c r="G64" s="132"/>
      <c r="H64" s="51">
        <f>+H53+H62</f>
        <v>999824301.6490345</v>
      </c>
      <c r="I64" s="28">
        <f>+I53+I62</f>
        <v>394026000</v>
      </c>
      <c r="J64" s="92"/>
      <c r="K64" s="89"/>
      <c r="L64" s="92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ht="15.75" customHeight="1">
      <c r="A65" s="29"/>
      <c r="B65" s="30"/>
      <c r="C65" s="31"/>
      <c r="D65" s="30"/>
      <c r="E65" s="32"/>
      <c r="F65" s="33"/>
      <c r="G65" s="30"/>
      <c r="H65" s="46"/>
      <c r="I65" s="47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ht="15.75" customHeight="1">
      <c r="A66" s="77" t="s">
        <v>87</v>
      </c>
      <c r="B66" s="89"/>
      <c r="C66" s="90"/>
      <c r="D66" s="89"/>
      <c r="E66" s="91"/>
      <c r="F66" s="92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ht="15.75" customHeight="1">
      <c r="A67" s="78" t="s">
        <v>88</v>
      </c>
      <c r="B67" s="89"/>
      <c r="C67" s="90"/>
      <c r="D67" s="89"/>
      <c r="E67" s="91"/>
      <c r="F67" s="92"/>
      <c r="G67" s="89"/>
      <c r="H67" s="133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ht="15.75" customHeight="1">
      <c r="A68" s="78" t="s">
        <v>89</v>
      </c>
      <c r="B68" s="89"/>
      <c r="C68" s="90"/>
      <c r="D68" s="89"/>
      <c r="E68" s="91"/>
      <c r="F68" s="92"/>
      <c r="G68" s="89"/>
      <c r="H68" s="92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ht="15.75" customHeight="1">
      <c r="A69" s="89"/>
      <c r="B69" s="89"/>
      <c r="C69" s="90"/>
      <c r="D69" s="89"/>
      <c r="E69" s="91"/>
      <c r="F69" s="92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ht="15.75" customHeight="1">
      <c r="A70" s="89"/>
      <c r="B70" s="89"/>
      <c r="C70" s="90"/>
      <c r="D70" s="89"/>
      <c r="E70" s="91"/>
      <c r="F70" s="92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</row>
    <row r="71" spans="1:29" ht="15.75" customHeight="1">
      <c r="A71" s="89"/>
      <c r="B71" s="89"/>
      <c r="C71" s="90"/>
      <c r="D71" s="89"/>
      <c r="E71" s="91"/>
      <c r="F71" s="92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</row>
    <row r="72" spans="1:29" ht="15.75" customHeight="1">
      <c r="A72" s="89"/>
      <c r="B72" s="89"/>
      <c r="C72" s="90"/>
      <c r="D72" s="89"/>
      <c r="E72" s="91"/>
      <c r="F72" s="92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</row>
    <row r="73" spans="1:29" ht="15.75" customHeight="1">
      <c r="A73" s="89"/>
      <c r="B73" s="89"/>
      <c r="C73" s="90"/>
      <c r="D73" s="89"/>
      <c r="E73" s="91"/>
      <c r="F73" s="92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</row>
    <row r="74" spans="1:29" ht="15.75" customHeight="1">
      <c r="A74" s="89"/>
      <c r="B74" s="89"/>
      <c r="C74" s="90"/>
      <c r="D74" s="89"/>
      <c r="E74" s="91"/>
      <c r="F74" s="92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</row>
    <row r="75" spans="1:29" ht="15.75" customHeight="1">
      <c r="A75" s="89"/>
      <c r="B75" s="89"/>
      <c r="C75" s="90"/>
      <c r="D75" s="89"/>
      <c r="E75" s="91"/>
      <c r="F75" s="92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</row>
    <row r="76" spans="1:29" ht="15.75" customHeight="1">
      <c r="A76" s="89"/>
      <c r="B76" s="89"/>
      <c r="C76" s="90"/>
      <c r="D76" s="89"/>
      <c r="E76" s="91"/>
      <c r="F76" s="92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ht="15.75" customHeight="1">
      <c r="A77" s="89"/>
      <c r="B77" s="89"/>
      <c r="C77" s="90"/>
      <c r="D77" s="89"/>
      <c r="E77" s="91"/>
      <c r="F77" s="92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ht="15.75" customHeight="1">
      <c r="A78" s="89"/>
      <c r="B78" s="89"/>
      <c r="C78" s="90"/>
      <c r="D78" s="89"/>
      <c r="E78" s="91"/>
      <c r="F78" s="92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ht="15.75" customHeight="1">
      <c r="A79" s="89"/>
      <c r="B79" s="89"/>
      <c r="C79" s="90"/>
      <c r="D79" s="89"/>
      <c r="E79" s="91"/>
      <c r="F79" s="92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ht="15.75" customHeight="1">
      <c r="A80" s="89"/>
      <c r="B80" s="89"/>
      <c r="C80" s="90"/>
      <c r="D80" s="89"/>
      <c r="E80" s="91"/>
      <c r="F80" s="92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ht="15.75" customHeight="1">
      <c r="A81" s="89"/>
      <c r="B81" s="89"/>
      <c r="C81" s="90"/>
      <c r="D81" s="89"/>
      <c r="E81" s="91"/>
      <c r="F81" s="92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ht="15.75" customHeight="1">
      <c r="A82" s="89"/>
      <c r="B82" s="89"/>
      <c r="C82" s="90"/>
      <c r="D82" s="89"/>
      <c r="E82" s="91"/>
      <c r="F82" s="92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</row>
    <row r="83" spans="1:29" ht="15.75" customHeight="1">
      <c r="A83" s="89"/>
      <c r="B83" s="89"/>
      <c r="C83" s="90"/>
      <c r="D83" s="89"/>
      <c r="E83" s="91"/>
      <c r="F83" s="92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</row>
    <row r="84" spans="1:29" ht="15.75" customHeight="1">
      <c r="A84" s="89"/>
      <c r="B84" s="89"/>
      <c r="C84" s="90"/>
      <c r="D84" s="89"/>
      <c r="E84" s="91"/>
      <c r="F84" s="92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</row>
    <row r="85" spans="1:29" ht="15.75" customHeight="1">
      <c r="A85" s="89"/>
      <c r="B85" s="89"/>
      <c r="C85" s="90"/>
      <c r="D85" s="89"/>
      <c r="E85" s="91"/>
      <c r="F85" s="92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</row>
    <row r="86" spans="1:29" ht="15.75" customHeight="1">
      <c r="A86" s="89"/>
      <c r="B86" s="89"/>
      <c r="C86" s="90"/>
      <c r="D86" s="89"/>
      <c r="E86" s="91"/>
      <c r="F86" s="92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</row>
    <row r="87" spans="1:29" ht="15.75" customHeight="1">
      <c r="A87" s="89"/>
      <c r="B87" s="89"/>
      <c r="C87" s="90"/>
      <c r="D87" s="89"/>
      <c r="E87" s="91"/>
      <c r="F87" s="92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</row>
    <row r="88" spans="1:29" ht="15.75" customHeight="1">
      <c r="A88" s="89"/>
      <c r="B88" s="89"/>
      <c r="C88" s="90"/>
      <c r="D88" s="89"/>
      <c r="E88" s="91"/>
      <c r="F88" s="92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</row>
    <row r="89" spans="1:29" ht="15.75" customHeight="1">
      <c r="A89" s="89"/>
      <c r="B89" s="89"/>
      <c r="C89" s="90"/>
      <c r="D89" s="89"/>
      <c r="E89" s="91"/>
      <c r="F89" s="92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</row>
    <row r="90" spans="1:29" ht="15.75" customHeight="1">
      <c r="A90" s="89"/>
      <c r="B90" s="89"/>
      <c r="C90" s="90"/>
      <c r="D90" s="89"/>
      <c r="E90" s="91"/>
      <c r="F90" s="92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</row>
    <row r="91" spans="1:29" ht="15.75" customHeight="1">
      <c r="A91" s="89"/>
      <c r="B91" s="89"/>
      <c r="C91" s="90"/>
      <c r="D91" s="89"/>
      <c r="E91" s="91"/>
      <c r="F91" s="92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</row>
    <row r="92" spans="1:29" ht="15.75" customHeight="1">
      <c r="A92" s="89"/>
      <c r="B92" s="89"/>
      <c r="C92" s="90"/>
      <c r="D92" s="89"/>
      <c r="E92" s="91"/>
      <c r="F92" s="92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</row>
    <row r="93" spans="1:29" ht="15.75" customHeight="1">
      <c r="A93" s="89"/>
      <c r="B93" s="89"/>
      <c r="C93" s="90"/>
      <c r="D93" s="89"/>
      <c r="E93" s="91"/>
      <c r="F93" s="92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</row>
    <row r="94" spans="1:29" ht="15.75" customHeight="1">
      <c r="A94" s="89"/>
      <c r="B94" s="89"/>
      <c r="C94" s="90"/>
      <c r="D94" s="89"/>
      <c r="E94" s="91"/>
      <c r="F94" s="92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</row>
    <row r="95" spans="1:29" ht="15.75" customHeight="1">
      <c r="A95" s="89"/>
      <c r="B95" s="89"/>
      <c r="C95" s="90"/>
      <c r="D95" s="89"/>
      <c r="E95" s="91"/>
      <c r="F95" s="92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</row>
    <row r="96" spans="1:29" ht="15.75" customHeight="1">
      <c r="A96" s="89"/>
      <c r="B96" s="89"/>
      <c r="C96" s="90"/>
      <c r="D96" s="89"/>
      <c r="E96" s="91"/>
      <c r="F96" s="92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</row>
    <row r="97" spans="1:29" ht="15.75" customHeight="1">
      <c r="A97" s="89"/>
      <c r="B97" s="89"/>
      <c r="C97" s="90"/>
      <c r="D97" s="89"/>
      <c r="E97" s="91"/>
      <c r="F97" s="92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</row>
    <row r="98" spans="1:29" ht="15.75" customHeight="1">
      <c r="A98" s="89"/>
      <c r="B98" s="89"/>
      <c r="C98" s="90"/>
      <c r="D98" s="89"/>
      <c r="E98" s="91"/>
      <c r="F98" s="92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</row>
    <row r="99" spans="1:29" ht="15.75" customHeight="1">
      <c r="A99" s="89"/>
      <c r="B99" s="89"/>
      <c r="C99" s="90"/>
      <c r="D99" s="89"/>
      <c r="E99" s="91"/>
      <c r="F99" s="92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</row>
    <row r="100" spans="1:29" ht="15.75" customHeight="1">
      <c r="A100" s="89"/>
      <c r="B100" s="89"/>
      <c r="C100" s="90"/>
      <c r="D100" s="89"/>
      <c r="E100" s="91"/>
      <c r="F100" s="92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</row>
    <row r="101" spans="1:29" ht="15.75" customHeight="1">
      <c r="A101" s="89"/>
      <c r="B101" s="89"/>
      <c r="C101" s="90"/>
      <c r="D101" s="89"/>
      <c r="E101" s="91"/>
      <c r="F101" s="92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</row>
    <row r="102" spans="1:29" ht="15.75" customHeight="1">
      <c r="A102" s="89"/>
      <c r="B102" s="89"/>
      <c r="C102" s="90"/>
      <c r="D102" s="89"/>
      <c r="E102" s="91"/>
      <c r="F102" s="92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</row>
    <row r="103" spans="1:29" ht="15.75" customHeight="1">
      <c r="A103" s="89"/>
      <c r="B103" s="89"/>
      <c r="C103" s="90"/>
      <c r="D103" s="89"/>
      <c r="E103" s="91"/>
      <c r="F103" s="92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</row>
    <row r="104" spans="1:29" ht="15.75" customHeight="1">
      <c r="A104" s="89"/>
      <c r="B104" s="89"/>
      <c r="C104" s="90"/>
      <c r="D104" s="89"/>
      <c r="E104" s="91"/>
      <c r="F104" s="92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</row>
    <row r="105" spans="1:29" ht="1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</row>
    <row r="106" spans="1:29" ht="1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</row>
    <row r="107" spans="1:29" ht="1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</row>
    <row r="108" spans="1:29" ht="1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</row>
    <row r="109" spans="1:29" ht="1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</row>
    <row r="110" spans="1:29" ht="1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</row>
    <row r="111" spans="1:29" ht="1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</row>
  </sheetData>
  <mergeCells count="16">
    <mergeCell ref="A62:E62"/>
    <mergeCell ref="A63:B63"/>
    <mergeCell ref="A64:E64"/>
    <mergeCell ref="C1:H1"/>
    <mergeCell ref="C2:H2"/>
    <mergeCell ref="A53:E53"/>
    <mergeCell ref="A4:B4"/>
    <mergeCell ref="C4:I4"/>
    <mergeCell ref="A1:B2"/>
    <mergeCell ref="I1:I2"/>
    <mergeCell ref="U8:AC8"/>
    <mergeCell ref="A54:I54"/>
    <mergeCell ref="A6:B6"/>
    <mergeCell ref="A7:I7"/>
    <mergeCell ref="A8:I8"/>
    <mergeCell ref="J8:T8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58:E60 D10:E52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ignoredErrors>
    <ignoredError sqref="D14 D21 D23 D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2021-08-31T11:18:58Z</dcterms:modified>
  <cp:category/>
  <cp:contentStatus/>
</cp:coreProperties>
</file>