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soray\Documents\SORAYA PARDO\ART 2021\DEEP 2021\CONTRATACIÓN FCP\ZONA 1\FICHAS Y PPTO PROYECTOS FCP ZONA 1\"/>
    </mc:Choice>
  </mc:AlternateContent>
  <xr:revisionPtr revIDLastSave="3" documentId="8_{A8A5B3F2-6D9B-4EAD-AECF-0AAEF991D919}" xr6:coauthVersionLast="47" xr6:coauthVersionMax="47" xr10:uidLastSave="{9E99012D-7694-430D-843B-9BF05272B268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F31" i="1" s="1"/>
  <c r="H31" i="1" s="1"/>
  <c r="D30" i="1"/>
  <c r="F30" i="1" s="1"/>
  <c r="H30" i="1" s="1"/>
  <c r="D14" i="1"/>
  <c r="D29" i="1"/>
  <c r="F29" i="1" s="1"/>
  <c r="H29" i="1" s="1"/>
  <c r="D17" i="1"/>
  <c r="E44" i="1"/>
  <c r="F44" i="1" s="1"/>
  <c r="F42" i="1"/>
  <c r="H42" i="1" s="1"/>
  <c r="E41" i="1"/>
  <c r="E40" i="1"/>
  <c r="D19" i="1"/>
  <c r="F19" i="1" s="1"/>
  <c r="H19" i="1" s="1"/>
  <c r="D33" i="1"/>
  <c r="F33" i="1" s="1"/>
  <c r="H33" i="1" s="1"/>
  <c r="D26" i="1"/>
  <c r="F26" i="1" s="1"/>
  <c r="H26" i="1" s="1"/>
  <c r="D34" i="1"/>
  <c r="D27" i="1"/>
  <c r="F27" i="1" s="1"/>
  <c r="H27" i="1" s="1"/>
  <c r="F34" i="1"/>
  <c r="H34" i="1" s="1"/>
  <c r="D32" i="1"/>
  <c r="F32" i="1" s="1"/>
  <c r="H32" i="1" s="1"/>
  <c r="D28" i="1"/>
  <c r="F28" i="1" s="1"/>
  <c r="H28" i="1" s="1"/>
  <c r="D25" i="1"/>
  <c r="F25" i="1" s="1"/>
  <c r="H25" i="1" s="1"/>
  <c r="D24" i="1"/>
  <c r="F24" i="1" s="1"/>
  <c r="H24" i="1" s="1"/>
  <c r="D21" i="1"/>
  <c r="F21" i="1" s="1"/>
  <c r="H21" i="1" s="1"/>
  <c r="D20" i="1"/>
  <c r="D18" i="1"/>
  <c r="F18" i="1" s="1"/>
  <c r="H18" i="1" s="1"/>
  <c r="F17" i="1"/>
  <c r="H17" i="1" s="1"/>
  <c r="D16" i="1"/>
  <c r="F16" i="1" s="1"/>
  <c r="H16" i="1" s="1"/>
  <c r="D15" i="1"/>
  <c r="D13" i="1"/>
  <c r="D12" i="1"/>
  <c r="F43" i="1"/>
  <c r="H43" i="1" s="1"/>
  <c r="D35" i="1"/>
  <c r="F35" i="1" s="1"/>
  <c r="H35" i="1" s="1"/>
  <c r="D23" i="1"/>
  <c r="F23" i="1" s="1"/>
  <c r="H23" i="1" s="1"/>
  <c r="D22" i="1"/>
  <c r="D11" i="1"/>
  <c r="D9" i="1" l="1"/>
  <c r="I46" i="1" l="1"/>
  <c r="F45" i="1"/>
  <c r="H45" i="1" s="1"/>
  <c r="H44" i="1"/>
  <c r="F41" i="1"/>
  <c r="H41" i="1" s="1"/>
  <c r="F40" i="1"/>
  <c r="H40" i="1" s="1"/>
  <c r="F39" i="1"/>
  <c r="F22" i="1"/>
  <c r="H22" i="1" s="1"/>
  <c r="F20" i="1"/>
  <c r="H20" i="1" s="1"/>
  <c r="F15" i="1"/>
  <c r="H15" i="1" s="1"/>
  <c r="F14" i="1"/>
  <c r="H14" i="1" s="1"/>
  <c r="F13" i="1"/>
  <c r="H13" i="1" s="1"/>
  <c r="F12" i="1"/>
  <c r="H12" i="1" s="1"/>
  <c r="F11" i="1"/>
  <c r="F10" i="1"/>
  <c r="H10" i="1" s="1"/>
  <c r="F9" i="1"/>
  <c r="H11" i="1" l="1"/>
  <c r="I9" i="1"/>
  <c r="I37" i="1" s="1"/>
  <c r="I48" i="1" s="1"/>
  <c r="F37" i="1"/>
  <c r="H37" i="1"/>
  <c r="F46" i="1"/>
  <c r="H39" i="1"/>
  <c r="H46" i="1" s="1"/>
  <c r="F48" i="1" l="1"/>
  <c r="H48" i="1"/>
</calcChain>
</file>

<file path=xl/sharedStrings.xml><?xml version="1.0" encoding="utf-8"?>
<sst xmlns="http://schemas.openxmlformats.org/spreadsheetml/2006/main" count="87" uniqueCount="66">
  <si>
    <t>PRESUPUESTO DEL PROYECTO</t>
  </si>
  <si>
    <t>AGENCIA DE RENOVACION DEL TERRITORIO - ART</t>
  </si>
  <si>
    <t>NOMBRE DEL PROYECTO</t>
  </si>
  <si>
    <t>Fortalecimiento de la línea productiva de caña flecha en el municipio de San Antonio de Palmito, Sucre.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</si>
  <si>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</si>
  <si>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</si>
  <si>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</si>
  <si>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</si>
  <si>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</si>
  <si>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</si>
  <si>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</si>
  <si>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Fortalecer la capacidad técnica, para el manejo de cultivos de caña flecha</t>
  </si>
  <si>
    <t>Actividad 1.1. Establecimiento de 77 hectáreas de caña flecha</t>
  </si>
  <si>
    <t>Mano de obra</t>
  </si>
  <si>
    <t>Jornales</t>
  </si>
  <si>
    <t>Análisis de suelos fisico químicos de elementos mayores y menores</t>
  </si>
  <si>
    <t>Unidad</t>
  </si>
  <si>
    <t>Plántulas (tallos) de caña flecha variedad criolla</t>
  </si>
  <si>
    <t>Compost</t>
  </si>
  <si>
    <t>Bulto X 50 kg</t>
  </si>
  <si>
    <t>Úrea</t>
  </si>
  <si>
    <t>Yodo agrícola</t>
  </si>
  <si>
    <t>Litro</t>
  </si>
  <si>
    <t>Postes de madera</t>
  </si>
  <si>
    <t>Postes de matarratón vivos</t>
  </si>
  <si>
    <t>Alambre de púas</t>
  </si>
  <si>
    <t>Rollo x 400 metros</t>
  </si>
  <si>
    <t>Grapas de una pulgada</t>
  </si>
  <si>
    <t>Kilo</t>
  </si>
  <si>
    <t>Martillo cabeza cónica de 16 onzas</t>
  </si>
  <si>
    <t>Machete tres canales pulido 22 pulgadas</t>
  </si>
  <si>
    <t>Machete barrigón 18 pulgadas</t>
  </si>
  <si>
    <t>Bomba de espalda</t>
  </si>
  <si>
    <t>Palin con cabo de madera</t>
  </si>
  <si>
    <t>Barretón con cabo de madera 3 libras</t>
  </si>
  <si>
    <t xml:space="preserve">Paladraga </t>
  </si>
  <si>
    <t xml:space="preserve">Pala cargadora redonda con cabo No 2 </t>
  </si>
  <si>
    <t>Balde plástico de 20 litros</t>
  </si>
  <si>
    <t>Tanque plástico boca ancha con tapa de 200 litros</t>
  </si>
  <si>
    <t>Olla de barro 20 litros</t>
  </si>
  <si>
    <t>Olla de aluminio de 20 litros</t>
  </si>
  <si>
    <t>Olla de aluminio de 50 litros</t>
  </si>
  <si>
    <t>Guantes de carnaza</t>
  </si>
  <si>
    <t>Par</t>
  </si>
  <si>
    <t>Botas pantaneras</t>
  </si>
  <si>
    <t>Pita</t>
  </si>
  <si>
    <t>Rollo x 2500 metros</t>
  </si>
  <si>
    <t>Transporte de insumos</t>
  </si>
  <si>
    <t>Bulto</t>
  </si>
  <si>
    <t>SUBTOTAL COMPONENTE 1</t>
  </si>
  <si>
    <t>COMPONENTE 2.  Capacitar a los productores en procesos de planeación y organización para el acopio, mercadeo y comercialización de sus productos</t>
  </si>
  <si>
    <t>Profesional socioempresarial</t>
  </si>
  <si>
    <t>Mes Profesional</t>
  </si>
  <si>
    <t>Logística, insumos y materiales</t>
  </si>
  <si>
    <t>Meses</t>
  </si>
  <si>
    <t>Refrigerios</t>
  </si>
  <si>
    <t>Papelería</t>
  </si>
  <si>
    <t>Ingeniero agrónomo / agrícola (2)</t>
  </si>
  <si>
    <t>Plan ambiental</t>
  </si>
  <si>
    <t>Fichas</t>
  </si>
  <si>
    <t>2.7</t>
  </si>
  <si>
    <t>SUBTOTAL COMPONENTE. 2</t>
  </si>
  <si>
    <t>TOTAL PRESUPUESTO INVERSIÓN DIRECTA</t>
  </si>
  <si>
    <t>NOTA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</si>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</sst>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</numFmts>
  <fonts count="1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FFFFFF"/>
      <name val="Calibri"/>
    </font>
    <font>
      <b/>
      <sz val="11"/>
      <name val="Calibri"/>
    </font>
    <font>
      <sz val="11"/>
      <color rgb="FFFF0000"/>
      <name val="Calibri"/>
    </font>
    <font>
      <sz val="10"/>
      <color rgb="FF000000"/>
      <name val="Calibri"/>
    </font>
    <font>
      <sz val="11"/>
      <color rgb="FF000000"/>
      <name val="Calibri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 wrapText="1"/>
    </xf>
    <xf numFmtId="166" fontId="4" fillId="3" borderId="13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wrapText="1"/>
    </xf>
    <xf numFmtId="166" fontId="0" fillId="2" borderId="21" xfId="0" applyNumberFormat="1" applyFont="1" applyFill="1" applyBorder="1" applyAlignment="1">
      <alignment horizontal="right" wrapText="1"/>
    </xf>
    <xf numFmtId="0" fontId="0" fillId="2" borderId="22" xfId="0" applyFont="1" applyFill="1" applyBorder="1" applyAlignment="1">
      <alignment horizontal="left" wrapText="1"/>
    </xf>
    <xf numFmtId="3" fontId="0" fillId="2" borderId="22" xfId="0" applyNumberFormat="1" applyFont="1" applyFill="1" applyBorder="1" applyAlignment="1">
      <alignment horizontal="center" wrapText="1"/>
    </xf>
    <xf numFmtId="165" fontId="0" fillId="2" borderId="22" xfId="0" applyNumberFormat="1" applyFont="1" applyFill="1" applyBorder="1" applyAlignment="1">
      <alignment horizontal="right" wrapText="1"/>
    </xf>
    <xf numFmtId="166" fontId="0" fillId="2" borderId="22" xfId="0" applyNumberFormat="1" applyFont="1" applyFill="1" applyBorder="1" applyAlignment="1">
      <alignment horizontal="right" wrapText="1"/>
    </xf>
    <xf numFmtId="166" fontId="0" fillId="2" borderId="23" xfId="0" applyNumberFormat="1" applyFont="1" applyFill="1" applyBorder="1" applyAlignment="1">
      <alignment horizontal="right" wrapText="1"/>
    </xf>
    <xf numFmtId="0" fontId="0" fillId="2" borderId="22" xfId="0" applyFont="1" applyFill="1" applyBorder="1" applyAlignment="1">
      <alignment wrapText="1"/>
    </xf>
    <xf numFmtId="3" fontId="0" fillId="0" borderId="22" xfId="0" applyNumberFormat="1" applyFont="1" applyBorder="1" applyAlignment="1">
      <alignment horizontal="center" wrapText="1"/>
    </xf>
    <xf numFmtId="166" fontId="1" fillId="4" borderId="13" xfId="0" applyNumberFormat="1" applyFont="1" applyFill="1" applyBorder="1" applyAlignment="1">
      <alignment wrapText="1"/>
    </xf>
    <xf numFmtId="166" fontId="1" fillId="4" borderId="15" xfId="0" applyNumberFormat="1" applyFont="1" applyFill="1" applyBorder="1" applyAlignment="1">
      <alignment wrapText="1"/>
    </xf>
    <xf numFmtId="0" fontId="0" fillId="2" borderId="25" xfId="0" applyFont="1" applyFill="1" applyBorder="1" applyAlignment="1">
      <alignment wrapText="1"/>
    </xf>
    <xf numFmtId="166" fontId="0" fillId="2" borderId="21" xfId="0" applyNumberFormat="1" applyFont="1" applyFill="1" applyBorder="1" applyAlignment="1">
      <alignment horizontal="center" wrapText="1"/>
    </xf>
    <xf numFmtId="0" fontId="0" fillId="2" borderId="28" xfId="0" applyFont="1" applyFill="1" applyBorder="1" applyAlignment="1">
      <alignment wrapText="1"/>
    </xf>
    <xf numFmtId="166" fontId="0" fillId="2" borderId="13" xfId="0" applyNumberFormat="1" applyFont="1" applyFill="1" applyBorder="1" applyAlignment="1">
      <alignment wrapText="1"/>
    </xf>
    <xf numFmtId="166" fontId="0" fillId="2" borderId="13" xfId="0" applyNumberFormat="1" applyFont="1" applyFill="1" applyBorder="1" applyAlignment="1">
      <alignment horizontal="center" wrapText="1"/>
    </xf>
    <xf numFmtId="166" fontId="0" fillId="2" borderId="15" xfId="0" applyNumberFormat="1" applyFont="1" applyFill="1" applyBorder="1" applyAlignment="1">
      <alignment wrapText="1"/>
    </xf>
    <xf numFmtId="166" fontId="0" fillId="2" borderId="22" xfId="0" applyNumberFormat="1" applyFont="1" applyFill="1" applyBorder="1" applyAlignment="1">
      <alignment horizontal="center" wrapText="1"/>
    </xf>
    <xf numFmtId="166" fontId="0" fillId="2" borderId="23" xfId="0" applyNumberFormat="1" applyFont="1" applyFill="1" applyBorder="1" applyAlignment="1">
      <alignment horizontal="center" wrapText="1"/>
    </xf>
    <xf numFmtId="166" fontId="0" fillId="2" borderId="22" xfId="0" applyNumberFormat="1" applyFont="1" applyFill="1" applyBorder="1" applyAlignment="1">
      <alignment wrapText="1"/>
    </xf>
    <xf numFmtId="166" fontId="0" fillId="2" borderId="23" xfId="0" applyNumberFormat="1" applyFont="1" applyFill="1" applyBorder="1" applyAlignment="1">
      <alignment wrapText="1"/>
    </xf>
    <xf numFmtId="0" fontId="0" fillId="2" borderId="29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165" fontId="6" fillId="2" borderId="22" xfId="0" applyNumberFormat="1" applyFont="1" applyFill="1" applyBorder="1" applyAlignment="1">
      <alignment horizontal="center" wrapText="1"/>
    </xf>
    <xf numFmtId="169" fontId="1" fillId="4" borderId="23" xfId="0" applyNumberFormat="1" applyFont="1" applyFill="1" applyBorder="1"/>
    <xf numFmtId="0" fontId="0" fillId="2" borderId="30" xfId="0" applyFont="1" applyFill="1" applyBorder="1"/>
    <xf numFmtId="0" fontId="0" fillId="2" borderId="31" xfId="0" applyFont="1" applyFill="1" applyBorder="1"/>
    <xf numFmtId="0" fontId="0" fillId="2" borderId="31" xfId="0" applyFont="1" applyFill="1" applyBorder="1" applyAlignment="1">
      <alignment horizontal="left"/>
    </xf>
    <xf numFmtId="165" fontId="0" fillId="2" borderId="31" xfId="0" applyNumberFormat="1" applyFont="1" applyFill="1" applyBorder="1"/>
    <xf numFmtId="166" fontId="0" fillId="2" borderId="31" xfId="0" applyNumberFormat="1" applyFont="1" applyFill="1" applyBorder="1"/>
    <xf numFmtId="0" fontId="0" fillId="0" borderId="0" xfId="0" applyFont="1" applyAlignment="1"/>
    <xf numFmtId="0" fontId="0" fillId="2" borderId="18" xfId="0" applyFont="1" applyFill="1" applyBorder="1" applyAlignment="1">
      <alignment horizontal="left" wrapText="1"/>
    </xf>
    <xf numFmtId="0" fontId="0" fillId="2" borderId="24" xfId="0" applyFont="1" applyFill="1" applyBorder="1" applyAlignment="1">
      <alignment wrapText="1"/>
    </xf>
    <xf numFmtId="0" fontId="0" fillId="2" borderId="24" xfId="0" applyFont="1" applyFill="1" applyBorder="1" applyAlignment="1">
      <alignment horizontal="left" wrapText="1"/>
    </xf>
    <xf numFmtId="3" fontId="0" fillId="2" borderId="24" xfId="0" applyNumberFormat="1" applyFont="1" applyFill="1" applyBorder="1" applyAlignment="1">
      <alignment horizontal="center" wrapText="1"/>
    </xf>
    <xf numFmtId="165" fontId="0" fillId="2" borderId="12" xfId="0" applyNumberFormat="1" applyFont="1" applyFill="1" applyBorder="1" applyAlignment="1">
      <alignment horizontal="right" wrapText="1"/>
    </xf>
    <xf numFmtId="166" fontId="0" fillId="2" borderId="13" xfId="0" applyNumberFormat="1" applyFont="1" applyFill="1" applyBorder="1" applyAlignment="1">
      <alignment horizontal="right" wrapText="1"/>
    </xf>
    <xf numFmtId="166" fontId="0" fillId="2" borderId="19" xfId="0" applyNumberFormat="1" applyFont="1" applyFill="1" applyBorder="1" applyAlignment="1">
      <alignment horizontal="right" wrapText="1"/>
    </xf>
    <xf numFmtId="166" fontId="0" fillId="2" borderId="15" xfId="0" applyNumberFormat="1" applyFont="1" applyFill="1" applyBorder="1" applyAlignment="1">
      <alignment horizontal="right" wrapText="1"/>
    </xf>
    <xf numFmtId="166" fontId="0" fillId="2" borderId="19" xfId="0" applyNumberFormat="1" applyFont="1" applyFill="1" applyBorder="1" applyAlignment="1">
      <alignment wrapText="1"/>
    </xf>
    <xf numFmtId="0" fontId="0" fillId="2" borderId="19" xfId="0" applyFont="1" applyFill="1" applyBorder="1" applyAlignment="1">
      <alignment wrapText="1"/>
    </xf>
    <xf numFmtId="9" fontId="0" fillId="2" borderId="31" xfId="1" applyFont="1" applyFill="1" applyBorder="1"/>
    <xf numFmtId="9" fontId="0" fillId="2" borderId="32" xfId="1" applyFont="1" applyFill="1" applyBorder="1"/>
    <xf numFmtId="166" fontId="0" fillId="2" borderId="19" xfId="0" applyNumberFormat="1" applyFont="1" applyFill="1" applyBorder="1" applyAlignment="1">
      <alignment horizontal="center" wrapText="1"/>
    </xf>
    <xf numFmtId="0" fontId="2" fillId="8" borderId="22" xfId="0" applyFont="1" applyFill="1" applyBorder="1" applyAlignment="1">
      <alignment horizontal="left" wrapText="1"/>
    </xf>
    <xf numFmtId="0" fontId="0" fillId="7" borderId="22" xfId="0" applyFont="1" applyFill="1" applyBorder="1" applyAlignment="1">
      <alignment horizontal="left" wrapText="1"/>
    </xf>
    <xf numFmtId="0" fontId="0" fillId="7" borderId="22" xfId="0" applyFont="1" applyFill="1" applyBorder="1" applyAlignment="1">
      <alignment wrapText="1"/>
    </xf>
    <xf numFmtId="0" fontId="2" fillId="8" borderId="26" xfId="0" applyFont="1" applyFill="1" applyBorder="1" applyAlignment="1">
      <alignment horizontal="left" wrapText="1"/>
    </xf>
    <xf numFmtId="0" fontId="0" fillId="8" borderId="22" xfId="0" applyFont="1" applyFill="1" applyBorder="1" applyAlignment="1">
      <alignment wrapText="1"/>
    </xf>
    <xf numFmtId="169" fontId="1" fillId="4" borderId="22" xfId="0" applyNumberFormat="1" applyFont="1" applyFill="1" applyBorder="1"/>
    <xf numFmtId="169" fontId="0" fillId="2" borderId="19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6" borderId="1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center" wrapText="1"/>
    </xf>
    <xf numFmtId="0" fontId="9" fillId="2" borderId="0" xfId="0" applyFont="1" applyFill="1"/>
    <xf numFmtId="0" fontId="10" fillId="2" borderId="0" xfId="0" applyFont="1" applyFill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0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2" fillId="0" borderId="7" xfId="0" applyFont="1" applyBorder="1" applyAlignment="1"/>
    <xf numFmtId="0" fontId="2" fillId="0" borderId="29" xfId="0" applyFont="1" applyBorder="1" applyAlignment="1"/>
    <xf numFmtId="0" fontId="2" fillId="0" borderId="9" xfId="0" applyFont="1" applyBorder="1" applyAlignment="1"/>
    <xf numFmtId="0" fontId="2" fillId="0" borderId="21" xfId="0" applyFont="1" applyBorder="1" applyAlignment="1"/>
    <xf numFmtId="0" fontId="0" fillId="2" borderId="18" xfId="0" applyFont="1" applyFill="1" applyBorder="1"/>
    <xf numFmtId="0" fontId="0" fillId="2" borderId="19" xfId="0" applyFont="1" applyFill="1" applyBorder="1"/>
    <xf numFmtId="0" fontId="0" fillId="2" borderId="19" xfId="0" applyFont="1" applyFill="1" applyBorder="1" applyAlignment="1">
      <alignment horizontal="left"/>
    </xf>
    <xf numFmtId="165" fontId="0" fillId="2" borderId="19" xfId="0" applyNumberFormat="1" applyFont="1" applyFill="1" applyBorder="1"/>
    <xf numFmtId="166" fontId="0" fillId="2" borderId="19" xfId="0" applyNumberFormat="1" applyFont="1" applyFill="1" applyBorder="1"/>
    <xf numFmtId="0" fontId="0" fillId="2" borderId="17" xfId="0" applyFont="1" applyFill="1" applyBorder="1"/>
    <xf numFmtId="0" fontId="4" fillId="3" borderId="20" xfId="0" applyFont="1" applyFill="1" applyBorder="1" applyAlignment="1">
      <alignment horizontal="left" vertical="center"/>
    </xf>
    <xf numFmtId="0" fontId="2" fillId="0" borderId="26" xfId="0" applyFont="1" applyBorder="1" applyAlignment="1"/>
    <xf numFmtId="0" fontId="2" fillId="0" borderId="10" xfId="0" applyFont="1" applyBorder="1" applyAlignment="1"/>
    <xf numFmtId="0" fontId="0" fillId="2" borderId="19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left" vertical="center"/>
    </xf>
    <xf numFmtId="165" fontId="5" fillId="2" borderId="19" xfId="0" applyNumberFormat="1" applyFont="1" applyFill="1" applyBorder="1" applyAlignment="1">
      <alignment vertical="center"/>
    </xf>
    <xf numFmtId="166" fontId="5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2" fillId="0" borderId="12" xfId="0" applyFont="1" applyBorder="1" applyAlignment="1"/>
    <xf numFmtId="0" fontId="1" fillId="2" borderId="19" xfId="0" applyFont="1" applyFill="1" applyBorder="1" applyAlignment="1">
      <alignment horizontal="left" vertical="center" wrapText="1"/>
    </xf>
    <xf numFmtId="0" fontId="2" fillId="0" borderId="19" xfId="0" applyFont="1" applyBorder="1" applyAlignment="1"/>
    <xf numFmtId="0" fontId="2" fillId="0" borderId="17" xfId="0" applyFont="1" applyBorder="1" applyAlignment="1"/>
    <xf numFmtId="0" fontId="0" fillId="7" borderId="27" xfId="0" applyFont="1" applyFill="1" applyBorder="1" applyAlignment="1">
      <alignment wrapText="1"/>
    </xf>
    <xf numFmtId="0" fontId="0" fillId="2" borderId="27" xfId="0" applyFont="1" applyFill="1" applyBorder="1" applyAlignment="1">
      <alignment horizontal="left" wrapText="1"/>
    </xf>
    <xf numFmtId="3" fontId="2" fillId="2" borderId="27" xfId="0" applyNumberFormat="1" applyFont="1" applyFill="1" applyBorder="1" applyAlignment="1">
      <alignment horizontal="center" wrapText="1"/>
    </xf>
    <xf numFmtId="165" fontId="0" fillId="2" borderId="27" xfId="0" applyNumberFormat="1" applyFont="1" applyFill="1" applyBorder="1" applyAlignment="1">
      <alignment horizontal="right" wrapText="1"/>
    </xf>
    <xf numFmtId="166" fontId="0" fillId="2" borderId="27" xfId="0" applyNumberFormat="1" applyFont="1" applyFill="1" applyBorder="1" applyAlignment="1">
      <alignment horizontal="right" wrapText="1"/>
    </xf>
    <xf numFmtId="164" fontId="0" fillId="2" borderId="19" xfId="2" applyFont="1" applyFill="1" applyBorder="1" applyAlignment="1">
      <alignment wrapText="1"/>
    </xf>
    <xf numFmtId="0" fontId="2" fillId="0" borderId="24" xfId="0" applyFont="1" applyBorder="1" applyAlignment="1"/>
    <xf numFmtId="0" fontId="2" fillId="0" borderId="27" xfId="0" applyFont="1" applyBorder="1" applyAlignment="1">
      <alignment horizontal="left" wrapText="1"/>
    </xf>
    <xf numFmtId="3" fontId="2" fillId="0" borderId="27" xfId="0" applyNumberFormat="1" applyFont="1" applyBorder="1" applyAlignment="1">
      <alignment horizontal="center" wrapText="1"/>
    </xf>
    <xf numFmtId="165" fontId="2" fillId="0" borderId="27" xfId="0" applyNumberFormat="1" applyFont="1" applyBorder="1" applyAlignment="1">
      <alignment horizontal="center" wrapText="1"/>
    </xf>
    <xf numFmtId="166" fontId="0" fillId="2" borderId="27" xfId="0" applyNumberFormat="1" applyFont="1" applyFill="1" applyBorder="1" applyAlignment="1">
      <alignment horizontal="center" wrapText="1"/>
    </xf>
    <xf numFmtId="0" fontId="2" fillId="0" borderId="29" xfId="0" applyFont="1" applyBorder="1" applyAlignment="1">
      <alignment horizontal="left" wrapText="1"/>
    </xf>
    <xf numFmtId="3" fontId="2" fillId="0" borderId="22" xfId="0" applyNumberFormat="1" applyFont="1" applyBorder="1" applyAlignment="1">
      <alignment horizontal="center" wrapText="1"/>
    </xf>
    <xf numFmtId="165" fontId="2" fillId="0" borderId="22" xfId="0" applyNumberFormat="1" applyFont="1" applyBorder="1" applyAlignment="1">
      <alignment horizontal="center" wrapText="1"/>
    </xf>
    <xf numFmtId="167" fontId="0" fillId="2" borderId="19" xfId="0" applyNumberFormat="1" applyFont="1" applyFill="1" applyBorder="1" applyAlignment="1">
      <alignment wrapText="1"/>
    </xf>
    <xf numFmtId="165" fontId="2" fillId="2" borderId="22" xfId="0" applyNumberFormat="1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/>
    </xf>
    <xf numFmtId="166" fontId="6" fillId="2" borderId="19" xfId="0" applyNumberFormat="1" applyFont="1" applyFill="1" applyBorder="1" applyAlignment="1">
      <alignment horizontal="center"/>
    </xf>
    <xf numFmtId="165" fontId="0" fillId="2" borderId="19" xfId="0" applyNumberFormat="1" applyFont="1" applyFill="1" applyBorder="1" applyAlignment="1">
      <alignment horizontal="center"/>
    </xf>
    <xf numFmtId="168" fontId="0" fillId="2" borderId="19" xfId="0" applyNumberFormat="1" applyFont="1" applyFill="1" applyBorder="1"/>
    <xf numFmtId="166" fontId="0" fillId="2" borderId="19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 wrapText="1"/>
    </xf>
    <xf numFmtId="169" fontId="0" fillId="4" borderId="19" xfId="0" applyNumberFormat="1" applyFont="1" applyFill="1" applyBorder="1"/>
    <xf numFmtId="168" fontId="7" fillId="2" borderId="19" xfId="0" applyNumberFormat="1" applyFont="1" applyFill="1" applyBorder="1" applyAlignment="1">
      <alignment horizontal="right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5"/>
  <sheetViews>
    <sheetView tabSelected="1" topLeftCell="A42" workbookViewId="0">
      <selection activeCell="H49" sqref="H49:I49"/>
    </sheetView>
  </sheetViews>
  <sheetFormatPr defaultColWidth="14.42578125" defaultRowHeight="15" customHeight="1"/>
  <cols>
    <col min="1" max="1" width="3.42578125" customWidth="1"/>
    <col min="2" max="2" width="44.5703125" customWidth="1"/>
    <col min="3" max="3" width="21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67"/>
      <c r="B1" s="73"/>
      <c r="C1" s="63" t="s">
        <v>0</v>
      </c>
      <c r="D1" s="74"/>
      <c r="E1" s="74"/>
      <c r="F1" s="74"/>
      <c r="G1" s="74"/>
      <c r="H1" s="75"/>
      <c r="I1" s="68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ht="23.25" customHeight="1">
      <c r="A2" s="77"/>
      <c r="B2" s="78"/>
      <c r="C2" s="64" t="s">
        <v>1</v>
      </c>
      <c r="D2" s="79"/>
      <c r="E2" s="79"/>
      <c r="F2" s="79"/>
      <c r="G2" s="79"/>
      <c r="H2" s="80"/>
      <c r="I2" s="81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ht="10.5" customHeight="1">
      <c r="A3" s="82"/>
      <c r="B3" s="83"/>
      <c r="C3" s="84"/>
      <c r="D3" s="83"/>
      <c r="E3" s="85"/>
      <c r="F3" s="86"/>
      <c r="G3" s="83"/>
      <c r="H3" s="83"/>
      <c r="I3" s="87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pans="1:29" ht="57" customHeight="1">
      <c r="A4" s="88" t="s">
        <v>2</v>
      </c>
      <c r="B4" s="89"/>
      <c r="C4" s="66" t="s">
        <v>3</v>
      </c>
      <c r="D4" s="79"/>
      <c r="E4" s="79"/>
      <c r="F4" s="79"/>
      <c r="G4" s="79"/>
      <c r="H4" s="79"/>
      <c r="I4" s="90"/>
      <c r="J4" s="91"/>
      <c r="K4" s="91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</row>
    <row r="5" spans="1:29" ht="24.75" customHeight="1">
      <c r="A5" s="92"/>
      <c r="B5" s="93"/>
      <c r="C5" s="94"/>
      <c r="D5" s="93"/>
      <c r="E5" s="95"/>
      <c r="F5" s="96"/>
      <c r="G5" s="83"/>
      <c r="H5" s="97"/>
      <c r="I5" s="98"/>
      <c r="J5" s="99"/>
      <c r="K5" s="100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</row>
    <row r="6" spans="1:29" ht="39" customHeight="1">
      <c r="A6" s="60" t="s">
        <v>4</v>
      </c>
      <c r="B6" s="101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</row>
    <row r="7" spans="1:29" ht="30" customHeight="1">
      <c r="A7" s="61" t="s">
        <v>11</v>
      </c>
      <c r="B7" s="79"/>
      <c r="C7" s="79"/>
      <c r="D7" s="79"/>
      <c r="E7" s="79"/>
      <c r="F7" s="79"/>
      <c r="G7" s="79"/>
      <c r="H7" s="79"/>
      <c r="I7" s="90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</row>
    <row r="8" spans="1:29">
      <c r="A8" s="62" t="s">
        <v>12</v>
      </c>
      <c r="B8" s="79"/>
      <c r="C8" s="79"/>
      <c r="D8" s="79"/>
      <c r="E8" s="79"/>
      <c r="F8" s="79"/>
      <c r="G8" s="79"/>
      <c r="H8" s="79"/>
      <c r="I8" s="90"/>
      <c r="J8" s="102"/>
      <c r="K8" s="103"/>
      <c r="L8" s="103"/>
      <c r="M8" s="103"/>
      <c r="N8" s="103"/>
      <c r="O8" s="103"/>
      <c r="P8" s="103"/>
      <c r="Q8" s="103"/>
      <c r="R8" s="103"/>
      <c r="S8" s="103"/>
      <c r="T8" s="104"/>
      <c r="U8" s="58"/>
      <c r="V8" s="103"/>
      <c r="W8" s="103"/>
      <c r="X8" s="103"/>
      <c r="Y8" s="103"/>
      <c r="Z8" s="103"/>
      <c r="AA8" s="103"/>
      <c r="AB8" s="103"/>
      <c r="AC8" s="103"/>
    </row>
    <row r="9" spans="1:29">
      <c r="A9" s="7">
        <v>1</v>
      </c>
      <c r="B9" s="105" t="s">
        <v>13</v>
      </c>
      <c r="C9" s="106" t="s">
        <v>14</v>
      </c>
      <c r="D9" s="107">
        <f>265*77</f>
        <v>20405</v>
      </c>
      <c r="E9" s="108">
        <v>46356</v>
      </c>
      <c r="F9" s="109">
        <f t="shared" ref="F9:F35" si="0">+D9*E9</f>
        <v>945894180</v>
      </c>
      <c r="G9" s="44"/>
      <c r="H9" s="109">
        <v>0</v>
      </c>
      <c r="I9" s="8">
        <f>+F9</f>
        <v>945894180</v>
      </c>
      <c r="J9" s="46"/>
      <c r="K9" s="47"/>
      <c r="L9" s="46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ht="30">
      <c r="A10" s="7">
        <v>2</v>
      </c>
      <c r="B10" s="55" t="s">
        <v>15</v>
      </c>
      <c r="C10" s="9" t="s">
        <v>16</v>
      </c>
      <c r="D10" s="10">
        <v>77</v>
      </c>
      <c r="E10" s="11">
        <v>160000</v>
      </c>
      <c r="F10" s="12">
        <f t="shared" si="0"/>
        <v>12320000</v>
      </c>
      <c r="G10" s="44"/>
      <c r="H10" s="12">
        <f t="shared" ref="H10:H35" si="1">+F10</f>
        <v>12320000</v>
      </c>
      <c r="I10" s="13"/>
      <c r="J10" s="46"/>
      <c r="K10" s="47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>
      <c r="A11" s="7">
        <v>3</v>
      </c>
      <c r="B11" s="53" t="s">
        <v>17</v>
      </c>
      <c r="C11" s="9" t="s">
        <v>16</v>
      </c>
      <c r="D11" s="10">
        <f>1111*77</f>
        <v>85547</v>
      </c>
      <c r="E11" s="11">
        <v>2534</v>
      </c>
      <c r="F11" s="12">
        <f t="shared" si="0"/>
        <v>216776098</v>
      </c>
      <c r="G11" s="44"/>
      <c r="H11" s="12">
        <f t="shared" si="1"/>
        <v>216776098</v>
      </c>
      <c r="I11" s="13"/>
      <c r="J11" s="57"/>
      <c r="K11" s="47"/>
      <c r="L11" s="46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>
      <c r="A12" s="7">
        <v>4</v>
      </c>
      <c r="B12" s="53" t="s">
        <v>18</v>
      </c>
      <c r="C12" s="9" t="s">
        <v>19</v>
      </c>
      <c r="D12" s="15">
        <f>45*77</f>
        <v>3465</v>
      </c>
      <c r="E12" s="11">
        <v>40000</v>
      </c>
      <c r="F12" s="12">
        <f t="shared" si="0"/>
        <v>138600000</v>
      </c>
      <c r="G12" s="44"/>
      <c r="H12" s="12">
        <f t="shared" si="1"/>
        <v>138600000</v>
      </c>
      <c r="I12" s="13"/>
      <c r="J12" s="46"/>
      <c r="K12" s="47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>
      <c r="A13" s="7">
        <v>5</v>
      </c>
      <c r="B13" s="53" t="s">
        <v>20</v>
      </c>
      <c r="C13" s="9" t="s">
        <v>19</v>
      </c>
      <c r="D13" s="15">
        <f>4*77</f>
        <v>308</v>
      </c>
      <c r="E13" s="11">
        <v>100000</v>
      </c>
      <c r="F13" s="12">
        <f t="shared" si="0"/>
        <v>30800000</v>
      </c>
      <c r="G13" s="44"/>
      <c r="H13" s="12">
        <f t="shared" si="1"/>
        <v>30800000</v>
      </c>
      <c r="I13" s="13"/>
      <c r="J13" s="110"/>
      <c r="K13" s="47"/>
      <c r="L13" s="4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>
      <c r="A14" s="7">
        <v>6</v>
      </c>
      <c r="B14" s="53" t="s">
        <v>21</v>
      </c>
      <c r="C14" s="9" t="s">
        <v>22</v>
      </c>
      <c r="D14" s="15">
        <f>1*77</f>
        <v>77</v>
      </c>
      <c r="E14" s="11">
        <v>50000</v>
      </c>
      <c r="F14" s="12">
        <f t="shared" si="0"/>
        <v>3850000</v>
      </c>
      <c r="G14" s="44"/>
      <c r="H14" s="12">
        <f t="shared" si="1"/>
        <v>3850000</v>
      </c>
      <c r="I14" s="13"/>
      <c r="J14" s="46"/>
      <c r="K14" s="47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>
      <c r="A15" s="7">
        <v>7</v>
      </c>
      <c r="B15" s="52" t="s">
        <v>23</v>
      </c>
      <c r="C15" s="9" t="s">
        <v>16</v>
      </c>
      <c r="D15" s="15">
        <f>80*77</f>
        <v>6160</v>
      </c>
      <c r="E15" s="11">
        <v>2500</v>
      </c>
      <c r="F15" s="12">
        <f t="shared" si="0"/>
        <v>15400000</v>
      </c>
      <c r="G15" s="44"/>
      <c r="H15" s="12">
        <f t="shared" si="1"/>
        <v>15400000</v>
      </c>
      <c r="I15" s="13"/>
      <c r="J15" s="46"/>
      <c r="K15" s="47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s="37" customFormat="1">
      <c r="A16" s="7">
        <v>8</v>
      </c>
      <c r="B16" s="52" t="s">
        <v>24</v>
      </c>
      <c r="C16" s="9" t="s">
        <v>16</v>
      </c>
      <c r="D16" s="15">
        <f>53*77</f>
        <v>4081</v>
      </c>
      <c r="E16" s="11">
        <v>700</v>
      </c>
      <c r="F16" s="12">
        <f t="shared" si="0"/>
        <v>2856700</v>
      </c>
      <c r="G16" s="44"/>
      <c r="H16" s="12">
        <f t="shared" si="1"/>
        <v>2856700</v>
      </c>
      <c r="I16" s="13"/>
      <c r="J16" s="57"/>
      <c r="K16" s="47"/>
      <c r="L16" s="46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s="37" customFormat="1">
      <c r="A17" s="7">
        <v>9</v>
      </c>
      <c r="B17" s="52" t="s">
        <v>25</v>
      </c>
      <c r="C17" s="9" t="s">
        <v>26</v>
      </c>
      <c r="D17" s="15">
        <f>5*77</f>
        <v>385</v>
      </c>
      <c r="E17" s="11">
        <v>120000</v>
      </c>
      <c r="F17" s="12">
        <f t="shared" si="0"/>
        <v>46200000</v>
      </c>
      <c r="G17" s="44"/>
      <c r="H17" s="12">
        <f t="shared" si="1"/>
        <v>46200000</v>
      </c>
      <c r="I17" s="13"/>
      <c r="J17" s="46"/>
      <c r="K17" s="47"/>
      <c r="L17" s="46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s="37" customFormat="1">
      <c r="A18" s="7">
        <v>10</v>
      </c>
      <c r="B18" s="52" t="s">
        <v>27</v>
      </c>
      <c r="C18" s="9" t="s">
        <v>28</v>
      </c>
      <c r="D18" s="15">
        <f>2*77</f>
        <v>154</v>
      </c>
      <c r="E18" s="11">
        <v>12000</v>
      </c>
      <c r="F18" s="12">
        <f t="shared" si="0"/>
        <v>1848000</v>
      </c>
      <c r="G18" s="44"/>
      <c r="H18" s="12">
        <f t="shared" si="1"/>
        <v>1848000</v>
      </c>
      <c r="I18" s="13"/>
      <c r="J18" s="46"/>
      <c r="K18" s="47"/>
      <c r="L18" s="46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s="37" customFormat="1">
      <c r="A19" s="7">
        <v>11</v>
      </c>
      <c r="B19" s="52" t="s">
        <v>29</v>
      </c>
      <c r="C19" s="9" t="s">
        <v>16</v>
      </c>
      <c r="D19" s="15">
        <f>1*77</f>
        <v>77</v>
      </c>
      <c r="E19" s="11">
        <v>30000</v>
      </c>
      <c r="F19" s="12">
        <f t="shared" si="0"/>
        <v>2310000</v>
      </c>
      <c r="G19" s="44"/>
      <c r="H19" s="12">
        <f t="shared" si="1"/>
        <v>2310000</v>
      </c>
      <c r="I19" s="13"/>
      <c r="J19" s="46"/>
      <c r="K19" s="47"/>
      <c r="L19" s="46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>
      <c r="A20" s="7">
        <v>12</v>
      </c>
      <c r="B20" s="53" t="s">
        <v>30</v>
      </c>
      <c r="C20" s="9" t="s">
        <v>16</v>
      </c>
      <c r="D20" s="15">
        <f>1*77</f>
        <v>77</v>
      </c>
      <c r="E20" s="11">
        <v>16000</v>
      </c>
      <c r="F20" s="12">
        <f t="shared" si="0"/>
        <v>1232000</v>
      </c>
      <c r="G20" s="44"/>
      <c r="H20" s="12">
        <f t="shared" si="1"/>
        <v>1232000</v>
      </c>
      <c r="I20" s="13"/>
      <c r="J20" s="46"/>
      <c r="K20" s="47"/>
      <c r="L20" s="46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s="37" customFormat="1">
      <c r="A21" s="7">
        <v>13</v>
      </c>
      <c r="B21" s="53" t="s">
        <v>31</v>
      </c>
      <c r="C21" s="9" t="s">
        <v>16</v>
      </c>
      <c r="D21" s="15">
        <f>1*77</f>
        <v>77</v>
      </c>
      <c r="E21" s="11">
        <v>16000</v>
      </c>
      <c r="F21" s="12">
        <f t="shared" si="0"/>
        <v>1232000</v>
      </c>
      <c r="G21" s="44"/>
      <c r="H21" s="12">
        <f t="shared" si="1"/>
        <v>1232000</v>
      </c>
      <c r="I21" s="13"/>
      <c r="J21" s="46"/>
      <c r="K21" s="47"/>
      <c r="L21" s="46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>
      <c r="A22" s="7">
        <v>14</v>
      </c>
      <c r="B22" s="53" t="s">
        <v>32</v>
      </c>
      <c r="C22" s="9" t="s">
        <v>16</v>
      </c>
      <c r="D22" s="10">
        <f>1*77</f>
        <v>77</v>
      </c>
      <c r="E22" s="11">
        <v>260000</v>
      </c>
      <c r="F22" s="12">
        <f t="shared" si="0"/>
        <v>20020000</v>
      </c>
      <c r="G22" s="44"/>
      <c r="H22" s="12">
        <f t="shared" si="1"/>
        <v>20020000</v>
      </c>
      <c r="I22" s="13"/>
      <c r="J22" s="46"/>
      <c r="K22" s="47"/>
      <c r="L22" s="46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 s="37" customFormat="1">
      <c r="A23" s="7">
        <v>15</v>
      </c>
      <c r="B23" s="53" t="s">
        <v>33</v>
      </c>
      <c r="C23" s="9" t="s">
        <v>16</v>
      </c>
      <c r="D23" s="10">
        <f>1*77</f>
        <v>77</v>
      </c>
      <c r="E23" s="11">
        <v>60000</v>
      </c>
      <c r="F23" s="12">
        <f t="shared" si="0"/>
        <v>4620000</v>
      </c>
      <c r="G23" s="44"/>
      <c r="H23" s="12">
        <f t="shared" si="1"/>
        <v>4620000</v>
      </c>
      <c r="I23" s="13"/>
      <c r="J23" s="46"/>
      <c r="K23" s="47"/>
      <c r="L23" s="46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s="37" customFormat="1">
      <c r="A24" s="7">
        <v>16</v>
      </c>
      <c r="B24" s="53" t="s">
        <v>34</v>
      </c>
      <c r="C24" s="9" t="s">
        <v>16</v>
      </c>
      <c r="D24" s="10">
        <f t="shared" ref="D24:D26" si="2">1*77</f>
        <v>77</v>
      </c>
      <c r="E24" s="11">
        <v>29000</v>
      </c>
      <c r="F24" s="12">
        <f t="shared" si="0"/>
        <v>2233000</v>
      </c>
      <c r="G24" s="44"/>
      <c r="H24" s="12">
        <f t="shared" si="1"/>
        <v>2233000</v>
      </c>
      <c r="I24" s="13"/>
      <c r="J24" s="46"/>
      <c r="K24" s="47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s="37" customFormat="1">
      <c r="A25" s="7">
        <v>17</v>
      </c>
      <c r="B25" s="53" t="s">
        <v>35</v>
      </c>
      <c r="C25" s="9" t="s">
        <v>16</v>
      </c>
      <c r="D25" s="10">
        <f t="shared" si="2"/>
        <v>77</v>
      </c>
      <c r="E25" s="11">
        <v>55000</v>
      </c>
      <c r="F25" s="12">
        <f t="shared" si="0"/>
        <v>4235000</v>
      </c>
      <c r="G25" s="44"/>
      <c r="H25" s="12">
        <f t="shared" si="1"/>
        <v>4235000</v>
      </c>
      <c r="I25" s="13"/>
      <c r="J25" s="46"/>
      <c r="K25" s="47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s="37" customFormat="1">
      <c r="A26" s="7">
        <v>18</v>
      </c>
      <c r="B26" s="53" t="s">
        <v>36</v>
      </c>
      <c r="C26" s="9" t="s">
        <v>16</v>
      </c>
      <c r="D26" s="10">
        <f t="shared" si="2"/>
        <v>77</v>
      </c>
      <c r="E26" s="11">
        <v>14000</v>
      </c>
      <c r="F26" s="12">
        <f t="shared" si="0"/>
        <v>1078000</v>
      </c>
      <c r="G26" s="44"/>
      <c r="H26" s="12">
        <f t="shared" si="1"/>
        <v>1078000</v>
      </c>
      <c r="I26" s="13"/>
      <c r="J26" s="46"/>
      <c r="K26" s="47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s="37" customFormat="1">
      <c r="A27" s="7">
        <v>19</v>
      </c>
      <c r="B27" s="53" t="s">
        <v>37</v>
      </c>
      <c r="C27" s="9" t="s">
        <v>16</v>
      </c>
      <c r="D27" s="10">
        <f>2*77</f>
        <v>154</v>
      </c>
      <c r="E27" s="11">
        <v>20000</v>
      </c>
      <c r="F27" s="12">
        <f t="shared" si="0"/>
        <v>3080000</v>
      </c>
      <c r="G27" s="44"/>
      <c r="H27" s="12">
        <f t="shared" si="1"/>
        <v>3080000</v>
      </c>
      <c r="I27" s="13"/>
      <c r="J27" s="46"/>
      <c r="K27" s="47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s="37" customFormat="1" ht="15.75" customHeight="1">
      <c r="A28" s="7">
        <v>20</v>
      </c>
      <c r="B28" s="53" t="s">
        <v>38</v>
      </c>
      <c r="C28" s="9" t="s">
        <v>16</v>
      </c>
      <c r="D28" s="10">
        <f t="shared" ref="D28:D33" si="3">1*77</f>
        <v>77</v>
      </c>
      <c r="E28" s="11">
        <v>80000</v>
      </c>
      <c r="F28" s="12">
        <f t="shared" si="0"/>
        <v>6160000</v>
      </c>
      <c r="G28" s="44"/>
      <c r="H28" s="12">
        <f t="shared" si="1"/>
        <v>6160000</v>
      </c>
      <c r="I28" s="13"/>
      <c r="J28" s="46"/>
      <c r="K28" s="47"/>
      <c r="L28" s="46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 s="37" customFormat="1">
      <c r="A29" s="7">
        <v>21</v>
      </c>
      <c r="B29" s="53" t="s">
        <v>39</v>
      </c>
      <c r="C29" s="9" t="s">
        <v>16</v>
      </c>
      <c r="D29" s="10">
        <f>2*77</f>
        <v>154</v>
      </c>
      <c r="E29" s="11">
        <v>50000</v>
      </c>
      <c r="F29" s="12">
        <f t="shared" si="0"/>
        <v>7700000</v>
      </c>
      <c r="G29" s="44"/>
      <c r="H29" s="12">
        <f t="shared" si="1"/>
        <v>7700000</v>
      </c>
      <c r="I29" s="13"/>
      <c r="J29" s="46"/>
      <c r="K29" s="47"/>
      <c r="L29" s="46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s="37" customFormat="1">
      <c r="A30" s="7">
        <v>22</v>
      </c>
      <c r="B30" s="53" t="s">
        <v>40</v>
      </c>
      <c r="C30" s="9" t="s">
        <v>16</v>
      </c>
      <c r="D30" s="10">
        <f t="shared" si="3"/>
        <v>77</v>
      </c>
      <c r="E30" s="11">
        <v>60000</v>
      </c>
      <c r="F30" s="12">
        <f t="shared" si="0"/>
        <v>4620000</v>
      </c>
      <c r="G30" s="44"/>
      <c r="H30" s="12">
        <f t="shared" si="1"/>
        <v>4620000</v>
      </c>
      <c r="I30" s="13"/>
      <c r="J30" s="46"/>
      <c r="K30" s="47"/>
      <c r="L30" s="46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s="37" customFormat="1">
      <c r="A31" s="7">
        <v>23</v>
      </c>
      <c r="B31" s="53" t="s">
        <v>41</v>
      </c>
      <c r="C31" s="9" t="s">
        <v>16</v>
      </c>
      <c r="D31" s="10">
        <f t="shared" si="3"/>
        <v>77</v>
      </c>
      <c r="E31" s="11">
        <v>200000</v>
      </c>
      <c r="F31" s="12">
        <f t="shared" si="0"/>
        <v>15400000</v>
      </c>
      <c r="G31" s="44"/>
      <c r="H31" s="12">
        <f t="shared" si="1"/>
        <v>15400000</v>
      </c>
      <c r="I31" s="13"/>
      <c r="J31" s="46"/>
      <c r="K31" s="47"/>
      <c r="L31" s="46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s="37" customFormat="1">
      <c r="A32" s="7">
        <v>24</v>
      </c>
      <c r="B32" s="53" t="s">
        <v>42</v>
      </c>
      <c r="C32" s="9" t="s">
        <v>43</v>
      </c>
      <c r="D32" s="10">
        <f t="shared" si="3"/>
        <v>77</v>
      </c>
      <c r="E32" s="11">
        <v>15000</v>
      </c>
      <c r="F32" s="12">
        <f t="shared" si="0"/>
        <v>1155000</v>
      </c>
      <c r="G32" s="44"/>
      <c r="H32" s="12">
        <f t="shared" si="1"/>
        <v>1155000</v>
      </c>
      <c r="I32" s="13"/>
      <c r="J32" s="46"/>
      <c r="K32" s="47"/>
      <c r="L32" s="46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s="37" customFormat="1">
      <c r="A33" s="7">
        <v>25</v>
      </c>
      <c r="B33" s="53" t="s">
        <v>44</v>
      </c>
      <c r="C33" s="9" t="s">
        <v>43</v>
      </c>
      <c r="D33" s="10">
        <f t="shared" si="3"/>
        <v>77</v>
      </c>
      <c r="E33" s="11">
        <v>25000</v>
      </c>
      <c r="F33" s="12">
        <f t="shared" si="0"/>
        <v>1925000</v>
      </c>
      <c r="G33" s="44"/>
      <c r="H33" s="12">
        <f t="shared" si="1"/>
        <v>1925000</v>
      </c>
      <c r="I33" s="13"/>
      <c r="J33" s="46"/>
      <c r="K33" s="47"/>
      <c r="L33" s="46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s="37" customFormat="1">
      <c r="A34" s="7">
        <v>26</v>
      </c>
      <c r="B34" s="53" t="s">
        <v>45</v>
      </c>
      <c r="C34" s="9" t="s">
        <v>46</v>
      </c>
      <c r="D34" s="10">
        <f>2*77</f>
        <v>154</v>
      </c>
      <c r="E34" s="11">
        <v>45000</v>
      </c>
      <c r="F34" s="12">
        <f t="shared" si="0"/>
        <v>6930000</v>
      </c>
      <c r="G34" s="44"/>
      <c r="H34" s="12">
        <f t="shared" si="1"/>
        <v>6930000</v>
      </c>
      <c r="I34" s="13"/>
      <c r="J34" s="46"/>
      <c r="K34" s="47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s="37" customFormat="1">
      <c r="A35" s="7">
        <v>27</v>
      </c>
      <c r="B35" s="14" t="s">
        <v>47</v>
      </c>
      <c r="C35" s="9" t="s">
        <v>48</v>
      </c>
      <c r="D35" s="10">
        <f>32*77</f>
        <v>2464</v>
      </c>
      <c r="E35" s="11">
        <v>5006.7784099999999</v>
      </c>
      <c r="F35" s="12">
        <f t="shared" si="0"/>
        <v>12336702.00224</v>
      </c>
      <c r="G35" s="44"/>
      <c r="H35" s="12">
        <f t="shared" si="1"/>
        <v>12336702.00224</v>
      </c>
      <c r="I35" s="13"/>
      <c r="J35" s="46"/>
      <c r="K35" s="47"/>
      <c r="L35" s="46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s="37" customFormat="1" ht="15.75" customHeight="1">
      <c r="A36" s="38"/>
      <c r="B36" s="39"/>
      <c r="C36" s="40"/>
      <c r="D36" s="41"/>
      <c r="E36" s="42"/>
      <c r="F36" s="43"/>
      <c r="G36" s="44"/>
      <c r="H36" s="43"/>
      <c r="I36" s="45"/>
      <c r="J36" s="46"/>
      <c r="K36" s="47"/>
      <c r="L36" s="46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ht="15.75" customHeight="1">
      <c r="A37" s="65" t="s">
        <v>49</v>
      </c>
      <c r="B37" s="111"/>
      <c r="C37" s="111"/>
      <c r="D37" s="111"/>
      <c r="E37" s="101"/>
      <c r="F37" s="16">
        <f>SUM(F9:F35)</f>
        <v>1510811680.0022399</v>
      </c>
      <c r="G37" s="46"/>
      <c r="H37" s="16">
        <f>SUM(H9:H35)</f>
        <v>564917500.00223994</v>
      </c>
      <c r="I37" s="17">
        <f>SUM(I9:I35)</f>
        <v>945894180</v>
      </c>
      <c r="J37" s="46"/>
      <c r="K37" s="47"/>
      <c r="L37" s="46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ht="23.25" customHeight="1">
      <c r="A38" s="59" t="s">
        <v>50</v>
      </c>
      <c r="B38" s="79"/>
      <c r="C38" s="79"/>
      <c r="D38" s="79"/>
      <c r="E38" s="79"/>
      <c r="F38" s="79"/>
      <c r="G38" s="79"/>
      <c r="H38" s="79"/>
      <c r="I38" s="90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ht="15.75" customHeight="1">
      <c r="A39" s="18">
        <v>1</v>
      </c>
      <c r="B39" s="54" t="s">
        <v>51</v>
      </c>
      <c r="C39" s="112" t="s">
        <v>52</v>
      </c>
      <c r="D39" s="113">
        <v>12</v>
      </c>
      <c r="E39" s="114">
        <v>4000000</v>
      </c>
      <c r="F39" s="115">
        <f t="shared" ref="F39:F45" si="4">+D39*E39</f>
        <v>48000000</v>
      </c>
      <c r="G39" s="50"/>
      <c r="H39" s="115">
        <f t="shared" ref="H39:H45" si="5">+F39</f>
        <v>48000000</v>
      </c>
      <c r="I39" s="19"/>
      <c r="J39" s="46"/>
      <c r="K39" s="47"/>
      <c r="L39" s="46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 ht="15.75" customHeight="1">
      <c r="A40" s="20">
        <v>2</v>
      </c>
      <c r="B40" s="116" t="s">
        <v>53</v>
      </c>
      <c r="C40" s="51" t="s">
        <v>54</v>
      </c>
      <c r="D40" s="117">
        <v>11</v>
      </c>
      <c r="E40" s="118">
        <f>30000000/D40</f>
        <v>2727272.7272727271</v>
      </c>
      <c r="F40" s="21">
        <f t="shared" si="4"/>
        <v>29999999.999999996</v>
      </c>
      <c r="G40" s="46"/>
      <c r="H40" s="22">
        <f t="shared" si="5"/>
        <v>29999999.999999996</v>
      </c>
      <c r="I40" s="23"/>
      <c r="J40" s="46"/>
      <c r="K40" s="47"/>
      <c r="L40" s="46"/>
      <c r="M40" s="119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ht="15.75" customHeight="1">
      <c r="A41" s="20">
        <v>3</v>
      </c>
      <c r="B41" s="116" t="s">
        <v>55</v>
      </c>
      <c r="C41" s="51" t="s">
        <v>54</v>
      </c>
      <c r="D41" s="117">
        <v>11</v>
      </c>
      <c r="E41" s="118">
        <f>8900000/D41</f>
        <v>809090.90909090906</v>
      </c>
      <c r="F41" s="24">
        <f t="shared" si="4"/>
        <v>8900000</v>
      </c>
      <c r="G41" s="50"/>
      <c r="H41" s="24">
        <f t="shared" si="5"/>
        <v>8900000</v>
      </c>
      <c r="I41" s="25"/>
      <c r="J41" s="46"/>
      <c r="K41" s="47"/>
      <c r="L41" s="46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s="37" customFormat="1" ht="15.75" customHeight="1">
      <c r="A42" s="20">
        <v>4</v>
      </c>
      <c r="B42" s="116" t="s">
        <v>56</v>
      </c>
      <c r="C42" s="51" t="s">
        <v>54</v>
      </c>
      <c r="D42" s="117">
        <v>11</v>
      </c>
      <c r="E42" s="118">
        <v>150000</v>
      </c>
      <c r="F42" s="24">
        <f t="shared" si="4"/>
        <v>1650000</v>
      </c>
      <c r="G42" s="50"/>
      <c r="H42" s="24">
        <f t="shared" si="5"/>
        <v>1650000</v>
      </c>
      <c r="I42" s="25"/>
      <c r="J42" s="46"/>
      <c r="K42" s="47"/>
      <c r="L42" s="46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s="37" customFormat="1" ht="15.75" customHeight="1">
      <c r="A43" s="20">
        <v>5</v>
      </c>
      <c r="B43" s="53" t="s">
        <v>57</v>
      </c>
      <c r="C43" s="112" t="s">
        <v>52</v>
      </c>
      <c r="D43" s="10">
        <v>12</v>
      </c>
      <c r="E43" s="118">
        <v>8000000</v>
      </c>
      <c r="F43" s="24">
        <f t="shared" si="4"/>
        <v>96000000</v>
      </c>
      <c r="G43" s="50"/>
      <c r="H43" s="24">
        <f t="shared" si="5"/>
        <v>96000000</v>
      </c>
      <c r="I43" s="25"/>
      <c r="J43" s="46"/>
      <c r="K43" s="47"/>
      <c r="L43" s="46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ht="15.75" customHeight="1">
      <c r="A44" s="20">
        <v>6</v>
      </c>
      <c r="B44" s="14" t="s">
        <v>58</v>
      </c>
      <c r="C44" s="52" t="s">
        <v>59</v>
      </c>
      <c r="D44" s="10">
        <v>11</v>
      </c>
      <c r="E44" s="120">
        <f>20000000/D44</f>
        <v>1818181.8181818181</v>
      </c>
      <c r="F44" s="24">
        <f t="shared" si="4"/>
        <v>20000000</v>
      </c>
      <c r="G44" s="26"/>
      <c r="H44" s="22">
        <f t="shared" si="5"/>
        <v>20000000</v>
      </c>
      <c r="I44" s="27"/>
      <c r="J44" s="57"/>
      <c r="K44" s="47"/>
      <c r="L44" s="46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ht="30" hidden="1" customHeight="1">
      <c r="A45" s="20" t="s">
        <v>60</v>
      </c>
      <c r="B45" s="28"/>
      <c r="C45" s="9"/>
      <c r="D45" s="29"/>
      <c r="E45" s="30"/>
      <c r="F45" s="24">
        <f t="shared" si="4"/>
        <v>0</v>
      </c>
      <c r="G45" s="46"/>
      <c r="H45" s="22">
        <f t="shared" si="5"/>
        <v>0</v>
      </c>
      <c r="I45" s="27"/>
      <c r="J45" s="46"/>
      <c r="K45" s="47"/>
      <c r="L45" s="46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ht="24.75" customHeight="1">
      <c r="A46" s="65" t="s">
        <v>61</v>
      </c>
      <c r="B46" s="111"/>
      <c r="C46" s="111"/>
      <c r="D46" s="111"/>
      <c r="E46" s="101"/>
      <c r="F46" s="16">
        <f>SUM(F39:F45)</f>
        <v>204550000</v>
      </c>
      <c r="G46" s="46"/>
      <c r="H46" s="16">
        <f>SUM(H39:H45)</f>
        <v>204550000</v>
      </c>
      <c r="I46" s="17">
        <f>SUM(I39:I44)</f>
        <v>0</v>
      </c>
      <c r="J46" s="46"/>
      <c r="K46" s="47"/>
      <c r="L46" s="46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ht="14.25" customHeight="1">
      <c r="A47" s="70"/>
      <c r="B47" s="103"/>
      <c r="C47" s="121"/>
      <c r="D47" s="122"/>
      <c r="E47" s="123"/>
      <c r="F47" s="124"/>
      <c r="G47" s="125"/>
      <c r="H47" s="124"/>
      <c r="I47" s="126"/>
      <c r="J47" s="86"/>
      <c r="K47" s="83"/>
      <c r="L47" s="86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</row>
    <row r="48" spans="1:29" ht="15.75" customHeight="1">
      <c r="A48" s="69" t="s">
        <v>62</v>
      </c>
      <c r="B48" s="79"/>
      <c r="C48" s="79"/>
      <c r="D48" s="79"/>
      <c r="E48" s="80"/>
      <c r="F48" s="56">
        <f>+F37+F46</f>
        <v>1715361680.0022399</v>
      </c>
      <c r="G48" s="127"/>
      <c r="H48" s="56">
        <f>+H37+H46</f>
        <v>769467500.00223994</v>
      </c>
      <c r="I48" s="31">
        <f>+I37+I46</f>
        <v>945894180</v>
      </c>
      <c r="J48" s="86"/>
      <c r="K48" s="83"/>
      <c r="L48" s="86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</row>
    <row r="49" spans="1:29" ht="15.75" customHeight="1">
      <c r="A49" s="32"/>
      <c r="B49" s="33"/>
      <c r="C49" s="34"/>
      <c r="D49" s="33"/>
      <c r="E49" s="35"/>
      <c r="F49" s="36"/>
      <c r="G49" s="33"/>
      <c r="H49" s="48"/>
      <c r="I49" s="49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15.75" customHeight="1">
      <c r="A50" s="83"/>
      <c r="B50" s="83"/>
      <c r="C50" s="84"/>
      <c r="D50" s="83"/>
      <c r="E50" s="85"/>
      <c r="F50" s="86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15.75" customHeight="1">
      <c r="A51" s="71" t="s">
        <v>63</v>
      </c>
      <c r="B51" s="83"/>
      <c r="C51" s="84"/>
      <c r="D51" s="83"/>
      <c r="E51" s="85"/>
      <c r="F51" s="86"/>
      <c r="G51" s="83"/>
      <c r="H51" s="128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</row>
    <row r="52" spans="1:29" ht="15.75" customHeight="1">
      <c r="A52" s="72" t="s">
        <v>64</v>
      </c>
      <c r="B52" s="83"/>
      <c r="C52" s="84"/>
      <c r="D52" s="83"/>
      <c r="E52" s="85"/>
      <c r="F52" s="86"/>
      <c r="G52" s="83"/>
      <c r="H52" s="86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</row>
    <row r="53" spans="1:29" ht="15.75" customHeight="1">
      <c r="A53" s="72" t="s">
        <v>65</v>
      </c>
      <c r="B53" s="83"/>
      <c r="C53" s="84"/>
      <c r="D53" s="83"/>
      <c r="E53" s="85"/>
      <c r="F53" s="86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29" ht="15.75" customHeight="1">
      <c r="A54" s="83"/>
      <c r="B54" s="83"/>
      <c r="C54" s="84"/>
      <c r="D54" s="83"/>
      <c r="E54" s="85"/>
      <c r="F54" s="86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29" ht="15.75" customHeight="1">
      <c r="A55" s="83"/>
      <c r="B55" s="83"/>
      <c r="C55" s="84"/>
      <c r="D55" s="83"/>
      <c r="E55" s="85"/>
      <c r="F55" s="86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</row>
    <row r="56" spans="1:29" ht="15.75" customHeight="1">
      <c r="A56" s="83"/>
      <c r="B56" s="83"/>
      <c r="C56" s="84"/>
      <c r="D56" s="83"/>
      <c r="E56" s="85"/>
      <c r="F56" s="86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</row>
    <row r="57" spans="1:29" ht="15.75" customHeight="1">
      <c r="A57" s="83"/>
      <c r="B57" s="83"/>
      <c r="C57" s="84"/>
      <c r="D57" s="83"/>
      <c r="E57" s="85"/>
      <c r="F57" s="86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</row>
    <row r="58" spans="1:29" ht="15.75" customHeight="1">
      <c r="A58" s="83"/>
      <c r="B58" s="83"/>
      <c r="C58" s="84"/>
      <c r="D58" s="83"/>
      <c r="E58" s="85"/>
      <c r="F58" s="86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</row>
    <row r="59" spans="1:29" ht="15.75" customHeight="1">
      <c r="A59" s="83"/>
      <c r="B59" s="83"/>
      <c r="C59" s="84"/>
      <c r="D59" s="83"/>
      <c r="E59" s="85"/>
      <c r="F59" s="86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</row>
    <row r="60" spans="1:29" ht="15.75" customHeight="1">
      <c r="A60" s="83"/>
      <c r="B60" s="83"/>
      <c r="C60" s="84"/>
      <c r="D60" s="83"/>
      <c r="E60" s="85"/>
      <c r="F60" s="86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</row>
    <row r="61" spans="1:29" ht="15.75" customHeight="1">
      <c r="A61" s="83"/>
      <c r="B61" s="83"/>
      <c r="C61" s="84"/>
      <c r="D61" s="83"/>
      <c r="E61" s="85"/>
      <c r="F61" s="86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1:29" ht="15.75" customHeight="1">
      <c r="A62" s="83"/>
      <c r="B62" s="83"/>
      <c r="C62" s="84"/>
      <c r="D62" s="83"/>
      <c r="E62" s="85"/>
      <c r="F62" s="86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1:29" ht="15.75" customHeight="1">
      <c r="A63" s="83"/>
      <c r="B63" s="83"/>
      <c r="C63" s="84"/>
      <c r="D63" s="83"/>
      <c r="E63" s="85"/>
      <c r="F63" s="86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</row>
    <row r="64" spans="1:29" ht="15.75" customHeight="1">
      <c r="A64" s="83"/>
      <c r="B64" s="83"/>
      <c r="C64" s="84"/>
      <c r="D64" s="83"/>
      <c r="E64" s="85"/>
      <c r="F64" s="86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</row>
    <row r="65" spans="1:29" ht="15.75" customHeight="1">
      <c r="A65" s="83"/>
      <c r="B65" s="83"/>
      <c r="C65" s="84"/>
      <c r="D65" s="83"/>
      <c r="E65" s="85"/>
      <c r="F65" s="86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</row>
    <row r="66" spans="1:29" ht="15.75" customHeight="1">
      <c r="A66" s="83"/>
      <c r="B66" s="83"/>
      <c r="C66" s="84"/>
      <c r="D66" s="83"/>
      <c r="E66" s="85"/>
      <c r="F66" s="86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</row>
    <row r="67" spans="1:29" ht="15.75" customHeight="1">
      <c r="A67" s="83"/>
      <c r="B67" s="83"/>
      <c r="C67" s="84"/>
      <c r="D67" s="83"/>
      <c r="E67" s="85"/>
      <c r="F67" s="86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</row>
    <row r="68" spans="1:29" ht="15.75" customHeight="1">
      <c r="A68" s="83"/>
      <c r="B68" s="83"/>
      <c r="C68" s="84"/>
      <c r="D68" s="83"/>
      <c r="E68" s="85"/>
      <c r="F68" s="86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</row>
    <row r="69" spans="1:29" ht="15.75" customHeight="1">
      <c r="A69" s="83"/>
      <c r="B69" s="83"/>
      <c r="C69" s="84"/>
      <c r="D69" s="83"/>
      <c r="E69" s="85"/>
      <c r="F69" s="86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</row>
    <row r="70" spans="1:29" ht="15.75" customHeight="1">
      <c r="A70" s="83"/>
      <c r="B70" s="83"/>
      <c r="C70" s="84"/>
      <c r="D70" s="83"/>
      <c r="E70" s="85"/>
      <c r="F70" s="86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</row>
    <row r="71" spans="1:29" ht="15.75" customHeight="1">
      <c r="A71" s="83"/>
      <c r="B71" s="83"/>
      <c r="C71" s="84"/>
      <c r="D71" s="83"/>
      <c r="E71" s="85"/>
      <c r="F71" s="86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</row>
    <row r="72" spans="1:29" ht="15.75" customHeight="1">
      <c r="A72" s="83"/>
      <c r="B72" s="83"/>
      <c r="C72" s="84"/>
      <c r="D72" s="83"/>
      <c r="E72" s="85"/>
      <c r="F72" s="86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</row>
    <row r="73" spans="1:29" ht="15.75" customHeight="1">
      <c r="A73" s="83"/>
      <c r="B73" s="83"/>
      <c r="C73" s="84"/>
      <c r="D73" s="83"/>
      <c r="E73" s="85"/>
      <c r="F73" s="86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</row>
    <row r="74" spans="1:29" ht="15.75" customHeight="1">
      <c r="A74" s="83"/>
      <c r="B74" s="83"/>
      <c r="C74" s="84"/>
      <c r="D74" s="83"/>
      <c r="E74" s="85"/>
      <c r="F74" s="86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</row>
    <row r="75" spans="1:29" ht="15.75" customHeight="1">
      <c r="A75" s="83"/>
      <c r="B75" s="83"/>
      <c r="C75" s="84"/>
      <c r="D75" s="83"/>
      <c r="E75" s="85"/>
      <c r="F75" s="86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</row>
    <row r="76" spans="1:29" ht="15.75" customHeight="1">
      <c r="A76" s="83"/>
      <c r="B76" s="83"/>
      <c r="C76" s="84"/>
      <c r="D76" s="83"/>
      <c r="E76" s="85"/>
      <c r="F76" s="86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</row>
    <row r="77" spans="1:29" ht="15.75" customHeight="1">
      <c r="A77" s="83"/>
      <c r="B77" s="83"/>
      <c r="C77" s="84"/>
      <c r="D77" s="83"/>
      <c r="E77" s="85"/>
      <c r="F77" s="86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</row>
    <row r="78" spans="1:29" ht="15.75" customHeight="1">
      <c r="A78" s="83"/>
      <c r="B78" s="83"/>
      <c r="C78" s="84"/>
      <c r="D78" s="83"/>
      <c r="E78" s="85"/>
      <c r="F78" s="86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</row>
    <row r="79" spans="1:29" ht="15.75" customHeight="1">
      <c r="A79" s="83"/>
      <c r="B79" s="83"/>
      <c r="C79" s="84"/>
      <c r="D79" s="83"/>
      <c r="E79" s="85"/>
      <c r="F79" s="86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</row>
    <row r="80" spans="1:29" ht="15.75" customHeight="1">
      <c r="A80" s="83"/>
      <c r="B80" s="83"/>
      <c r="C80" s="84"/>
      <c r="D80" s="83"/>
      <c r="E80" s="85"/>
      <c r="F80" s="86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</row>
    <row r="81" spans="1:29" ht="15.75" customHeight="1">
      <c r="A81" s="83"/>
      <c r="B81" s="83"/>
      <c r="C81" s="84"/>
      <c r="D81" s="83"/>
      <c r="E81" s="85"/>
      <c r="F81" s="86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</row>
    <row r="82" spans="1:29" ht="15.75" customHeight="1">
      <c r="A82" s="83"/>
      <c r="B82" s="83"/>
      <c r="C82" s="84"/>
      <c r="D82" s="83"/>
      <c r="E82" s="85"/>
      <c r="F82" s="86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</row>
    <row r="83" spans="1:29" ht="15.75" customHeight="1">
      <c r="A83" s="83"/>
      <c r="B83" s="83"/>
      <c r="C83" s="84"/>
      <c r="D83" s="83"/>
      <c r="E83" s="85"/>
      <c r="F83" s="86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</row>
    <row r="84" spans="1:29" ht="15.75" customHeight="1">
      <c r="A84" s="83"/>
      <c r="B84" s="83"/>
      <c r="C84" s="84"/>
      <c r="D84" s="83"/>
      <c r="E84" s="85"/>
      <c r="F84" s="86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</row>
    <row r="85" spans="1:29" ht="15.75" customHeight="1">
      <c r="A85" s="83"/>
      <c r="B85" s="83"/>
      <c r="C85" s="84"/>
      <c r="D85" s="83"/>
      <c r="E85" s="85"/>
      <c r="F85" s="86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</row>
    <row r="86" spans="1:29" ht="15.75" customHeight="1">
      <c r="A86" s="83"/>
      <c r="B86" s="83"/>
      <c r="C86" s="84"/>
      <c r="D86" s="83"/>
      <c r="E86" s="85"/>
      <c r="F86" s="86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</row>
    <row r="87" spans="1:29" ht="15.75" customHeight="1">
      <c r="A87" s="83"/>
      <c r="B87" s="83"/>
      <c r="C87" s="84"/>
      <c r="D87" s="83"/>
      <c r="E87" s="85"/>
      <c r="F87" s="86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</row>
    <row r="88" spans="1:29" ht="15.75" customHeight="1">
      <c r="A88" s="83"/>
      <c r="B88" s="83"/>
      <c r="C88" s="84"/>
      <c r="D88" s="83"/>
      <c r="E88" s="85"/>
      <c r="F88" s="86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</row>
    <row r="89" spans="1:29" ht="1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ht="1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</row>
    <row r="92" spans="1:29" ht="1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</row>
    <row r="93" spans="1:29" ht="1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</row>
    <row r="94" spans="1:29" ht="1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</row>
    <row r="95" spans="1:29" ht="1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</row>
  </sheetData>
  <mergeCells count="16">
    <mergeCell ref="A46:E46"/>
    <mergeCell ref="A47:B47"/>
    <mergeCell ref="A48:E48"/>
    <mergeCell ref="C1:H1"/>
    <mergeCell ref="C2:H2"/>
    <mergeCell ref="A37:E37"/>
    <mergeCell ref="A4:B4"/>
    <mergeCell ref="C4:I4"/>
    <mergeCell ref="A1:B2"/>
    <mergeCell ref="I1:I2"/>
    <mergeCell ref="U8:AC8"/>
    <mergeCell ref="A38:I38"/>
    <mergeCell ref="A6:B6"/>
    <mergeCell ref="A7:I7"/>
    <mergeCell ref="A8:I8"/>
    <mergeCell ref="J8:T8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0:E36 D43:D4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2021-08-31T11:18:10Z</dcterms:modified>
  <cp:category/>
  <cp:contentStatus/>
</cp:coreProperties>
</file>