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BCA_Nechí\"/>
    </mc:Choice>
  </mc:AlternateContent>
  <xr:revisionPtr revIDLastSave="3" documentId="13_ncr:1_{66EC715B-1F99-4384-84EB-D83096D3DEA7}" xr6:coauthVersionLast="47" xr6:coauthVersionMax="47" xr10:uidLastSave="{614F4BB2-A008-47C0-B99A-3AD5E5258ADA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ftn1" localSheetId="0">Presupuesto!#REF!</definedName>
    <definedName name="_ftn2" localSheetId="0">Presupuesto!#REF!</definedName>
    <definedName name="_ftnref1" localSheetId="0">Presupuesto!$B$25</definedName>
    <definedName name="_ftnref2" localSheetId="0">Presupuesto!$B$31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34" i="1"/>
  <c r="D15" i="1"/>
  <c r="D14" i="1"/>
  <c r="D13" i="1"/>
  <c r="F13" i="1" s="1"/>
  <c r="D12" i="1"/>
  <c r="F12" i="1"/>
  <c r="F14" i="1"/>
  <c r="F15" i="1"/>
  <c r="F16" i="1"/>
  <c r="F17" i="1"/>
  <c r="F63" i="1"/>
  <c r="H63" i="1" s="1"/>
  <c r="F61" i="1"/>
  <c r="H61" i="1" s="1"/>
  <c r="F62" i="1"/>
  <c r="H62" i="1" s="1"/>
  <c r="F57" i="1" l="1"/>
  <c r="H57" i="1" s="1"/>
  <c r="F11" i="1"/>
  <c r="H11" i="1" s="1"/>
  <c r="D50" i="1"/>
  <c r="D48" i="1"/>
  <c r="D41" i="1"/>
  <c r="F54" i="1"/>
  <c r="H54" i="1" s="1"/>
  <c r="F55" i="1"/>
  <c r="H55" i="1" s="1"/>
  <c r="F56" i="1"/>
  <c r="H56" i="1" s="1"/>
  <c r="D38" i="1" l="1"/>
  <c r="D39" i="1"/>
  <c r="D37" i="1"/>
  <c r="D26" i="1"/>
  <c r="D25" i="1"/>
  <c r="D19" i="1"/>
  <c r="D18" i="1"/>
  <c r="F9" i="1" l="1"/>
  <c r="F53" i="1" l="1"/>
  <c r="H53" i="1" s="1"/>
  <c r="F51" i="1"/>
  <c r="H51" i="1" s="1"/>
  <c r="F50" i="1"/>
  <c r="H50" i="1" s="1"/>
  <c r="F49" i="1"/>
  <c r="H49" i="1" s="1"/>
  <c r="F47" i="1"/>
  <c r="H47" i="1" s="1"/>
  <c r="F48" i="1"/>
  <c r="H48" i="1" s="1"/>
  <c r="F52" i="1"/>
  <c r="H52" i="1" s="1"/>
  <c r="F41" i="1" l="1"/>
  <c r="H41" i="1" s="1"/>
  <c r="F39" i="1"/>
  <c r="H39" i="1" s="1"/>
  <c r="F38" i="1"/>
  <c r="H38" i="1" s="1"/>
  <c r="F35" i="1"/>
  <c r="H35" i="1" s="1"/>
  <c r="F32" i="1"/>
  <c r="H32" i="1" s="1"/>
  <c r="F34" i="1"/>
  <c r="H34" i="1" s="1"/>
  <c r="F36" i="1"/>
  <c r="H36" i="1" s="1"/>
  <c r="F42" i="1"/>
  <c r="H42" i="1" s="1"/>
  <c r="F44" i="1"/>
  <c r="H44" i="1" s="1"/>
  <c r="F46" i="1"/>
  <c r="H46" i="1" s="1"/>
  <c r="F45" i="1"/>
  <c r="H45" i="1" s="1"/>
  <c r="F43" i="1"/>
  <c r="H43" i="1" s="1"/>
  <c r="F40" i="1"/>
  <c r="H40" i="1" s="1"/>
  <c r="F37" i="1"/>
  <c r="H37" i="1" s="1"/>
  <c r="F33" i="1"/>
  <c r="H33" i="1" s="1"/>
  <c r="F64" i="1"/>
  <c r="F65" i="1"/>
  <c r="F60" i="1"/>
  <c r="F31" i="1"/>
  <c r="H31" i="1" s="1"/>
  <c r="F30" i="1"/>
  <c r="H30" i="1" s="1"/>
  <c r="F29" i="1"/>
  <c r="H29" i="1" s="1"/>
  <c r="F28" i="1"/>
  <c r="H28" i="1" s="1"/>
  <c r="F18" i="1"/>
  <c r="H18" i="1" s="1"/>
  <c r="F26" i="1"/>
  <c r="H26" i="1" s="1"/>
  <c r="F25" i="1"/>
  <c r="H25" i="1" s="1"/>
  <c r="F19" i="1"/>
  <c r="H19" i="1" s="1"/>
  <c r="F24" i="1"/>
  <c r="H24" i="1" s="1"/>
  <c r="F23" i="1"/>
  <c r="H23" i="1" s="1"/>
  <c r="F22" i="1"/>
  <c r="H22" i="1" s="1"/>
  <c r="F21" i="1"/>
  <c r="H21" i="1" s="1"/>
  <c r="F20" i="1"/>
  <c r="H20" i="1" s="1"/>
  <c r="F66" i="1" l="1"/>
  <c r="F27" i="1"/>
  <c r="H27" i="1" s="1"/>
  <c r="H12" i="1" l="1"/>
  <c r="H13" i="1"/>
  <c r="H14" i="1"/>
  <c r="H15" i="1"/>
  <c r="H16" i="1"/>
  <c r="H17" i="1"/>
  <c r="I66" i="1" l="1"/>
  <c r="H65" i="1"/>
  <c r="H64" i="1"/>
  <c r="H60" i="1"/>
  <c r="F10" i="1"/>
  <c r="F58" i="1" s="1"/>
  <c r="H10" i="1" l="1"/>
  <c r="H58" i="1" s="1"/>
  <c r="I9" i="1"/>
  <c r="I58" i="1" l="1"/>
  <c r="I67" i="1" s="1"/>
  <c r="F67" i="1"/>
  <c r="H66" i="1"/>
  <c r="H67" i="1" l="1"/>
</calcChain>
</file>

<file path=xl/sharedStrings.xml><?xml version="1.0" encoding="utf-8"?>
<sst xmlns="http://schemas.openxmlformats.org/spreadsheetml/2006/main" count="130" uniqueCount="95">
  <si>
    <t>PRESUPUESTO DEL PROYECTO</t>
  </si>
  <si>
    <t>AGENCIA DE RENOVACION DEL TERRITORIO - ART</t>
  </si>
  <si>
    <t>NOMBRE DEL PROYECTO</t>
  </si>
  <si>
    <t>Implementación de sistemas silvopastoriles sostenibles y bancos mixtos de forraje para pequeños y medianos productores pecuarios del municipio de Nechi, Antioquia.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</si>
  <si>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</si>
  <si>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</si>
  <si>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</si>
  <si>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</si>
  <si>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</si>
  <si>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</si>
  <si>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</si>
  <si>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Fortalecer los hatos ganaderos doble propósito en el municipio de Nechí, Antioquia</t>
  </si>
  <si>
    <t xml:space="preserve">Actividad 1: Establecimiento de 75 has en sistemas silvopastoriles
Actividad 2: Actividad 2: Establecimiento de 25 has en bancos forrajeros
Actividad 3: Mejoramiento genético 
Actividad 4: Entrega de insumos y equipos </t>
  </si>
  <si>
    <t>Mano de obra</t>
  </si>
  <si>
    <t>Jornales</t>
  </si>
  <si>
    <t>Preparación del terreno</t>
  </si>
  <si>
    <t>Pases</t>
  </si>
  <si>
    <t xml:space="preserve">Análisis de suelo </t>
  </si>
  <si>
    <t>Muestra</t>
  </si>
  <si>
    <r>
      <t xml:space="preserve"> Plántulas de Matarratón  </t>
    </r>
    <r>
      <rPr>
        <i/>
        <sz val="10"/>
        <color theme="1"/>
        <rFont val="Times New Roman"/>
        <family val="1"/>
      </rPr>
      <t>(Gliricidia sepium)</t>
    </r>
  </si>
  <si>
    <t>Unidad</t>
  </si>
  <si>
    <r>
      <t xml:space="preserve"> Plántulas de Leucaena (</t>
    </r>
    <r>
      <rPr>
        <i/>
        <sz val="10"/>
        <color theme="1"/>
        <rFont val="Times New Roman"/>
        <family val="1"/>
      </rPr>
      <t>Leucaena leucocephala)</t>
    </r>
  </si>
  <si>
    <r>
      <t xml:space="preserve"> Plántulas de Guácimo</t>
    </r>
    <r>
      <rPr>
        <i/>
        <sz val="10"/>
        <color theme="1"/>
        <rFont val="Times New Roman"/>
        <family val="1"/>
      </rPr>
      <t xml:space="preserve"> (Guazuma ulmifolia)</t>
    </r>
  </si>
  <si>
    <r>
      <t xml:space="preserve"> Plántulas de Totumo </t>
    </r>
    <r>
      <rPr>
        <i/>
        <sz val="10"/>
        <color theme="1"/>
        <rFont val="Times New Roman"/>
        <family val="1"/>
      </rPr>
      <t>(Crescentia cujete)</t>
    </r>
  </si>
  <si>
    <t>GlobaL</t>
  </si>
  <si>
    <r>
      <t xml:space="preserve">Semilla de Elefante morado </t>
    </r>
    <r>
      <rPr>
        <i/>
        <sz val="10"/>
        <color theme="1"/>
        <rFont val="Times New Roman"/>
        <family val="1"/>
      </rPr>
      <t xml:space="preserve">(Pennisetum purpureum) </t>
    </r>
  </si>
  <si>
    <t>Kg</t>
  </si>
  <si>
    <r>
      <t xml:space="preserve"> Semilla de Guinea Mombasa (</t>
    </r>
    <r>
      <rPr>
        <i/>
        <sz val="10"/>
        <color theme="1"/>
        <rFont val="Times New Roman"/>
        <family val="1"/>
      </rPr>
      <t>Panicum maximum</t>
    </r>
    <r>
      <rPr>
        <sz val="10"/>
        <color theme="1"/>
        <rFont val="Times New Roman"/>
        <family val="1"/>
      </rPr>
      <t xml:space="preserve">) </t>
    </r>
  </si>
  <si>
    <t>Toneladas</t>
  </si>
  <si>
    <t>Materia orgánica mineralizada con registro ICA</t>
  </si>
  <si>
    <t>Bulto x 50 kg</t>
  </si>
  <si>
    <t>Cal dolomita o cal agrícola</t>
  </si>
  <si>
    <t>Roca fosfórica</t>
  </si>
  <si>
    <t>Urea</t>
  </si>
  <si>
    <t>DAP</t>
  </si>
  <si>
    <t>Insecticida</t>
  </si>
  <si>
    <t>Litro/kg</t>
  </si>
  <si>
    <t>Fungicida</t>
  </si>
  <si>
    <t>Jeringas x 20 ml</t>
  </si>
  <si>
    <t>Agujas de 16" y 18"</t>
  </si>
  <si>
    <t>Cinta bovinométrica</t>
  </si>
  <si>
    <t>Desparasitante (albendazol)</t>
  </si>
  <si>
    <t>Frasco x 1 L</t>
  </si>
  <si>
    <t>Fosfato de levamisol 22,3%</t>
  </si>
  <si>
    <t>Frasco x 500 cc</t>
  </si>
  <si>
    <t>Coadyuvante tratamiento deficiencias minerales</t>
  </si>
  <si>
    <t>Frasco x 250 cc</t>
  </si>
  <si>
    <t>Baño control garrapatas y moscas</t>
  </si>
  <si>
    <t>Antilarvario-antimosca</t>
  </si>
  <si>
    <t>Frasco x 375 cc</t>
  </si>
  <si>
    <t>Tintura de yodo al 7%</t>
  </si>
  <si>
    <t>Nitrógeno líquido</t>
  </si>
  <si>
    <t>Litro</t>
  </si>
  <si>
    <t>Hormonas programa IATF (Benzoato de estradiol, prostaglandina sintética, progesterona en dispositivo intravaginal)</t>
  </si>
  <si>
    <t>Global</t>
  </si>
  <si>
    <t xml:space="preserve">Sal mineral </t>
  </si>
  <si>
    <t>Bulto x 40 kg</t>
  </si>
  <si>
    <t>Termo de nitrógeno líquido x 20L</t>
  </si>
  <si>
    <t>Termo de transporte x 5L</t>
  </si>
  <si>
    <t>Kit de inseminación artificial</t>
  </si>
  <si>
    <t>Pajillas de semen bovino congelado</t>
  </si>
  <si>
    <t>Alambre galvanizado 12" (Kg)</t>
  </si>
  <si>
    <t>Rollo Manguera aisladora</t>
  </si>
  <si>
    <t>kit solar energizador (impulsor, panel fotovoltaico, batería AGM 12 V, regulador de carga)</t>
  </si>
  <si>
    <t xml:space="preserve">Manigueta puerta cerca </t>
  </si>
  <si>
    <t xml:space="preserve">Grapas </t>
  </si>
  <si>
    <t>Caja</t>
  </si>
  <si>
    <t>cinta electroplástica X 200 m</t>
  </si>
  <si>
    <t>Recibidor Manigueta</t>
  </si>
  <si>
    <t>Tensores</t>
  </si>
  <si>
    <t>Varilla Coperweld</t>
  </si>
  <si>
    <t>Polines</t>
  </si>
  <si>
    <t>Balde en acero inoxidable</t>
  </si>
  <si>
    <t>Tanque plástico x 2000 L</t>
  </si>
  <si>
    <t>Bebedero ganadero plástico</t>
  </si>
  <si>
    <t>Manguera 1/2" x 100 m</t>
  </si>
  <si>
    <t>Picapasto</t>
  </si>
  <si>
    <t xml:space="preserve">Unidad </t>
  </si>
  <si>
    <t>Bomba de espalda</t>
  </si>
  <si>
    <t>Transporte de insumos</t>
  </si>
  <si>
    <t>$/Bulto</t>
  </si>
  <si>
    <t>SUBTOTAL COMPONENTE 1</t>
  </si>
  <si>
    <t>Componente 2. Paquete tecnológico transferido y acompañamiento técnico integral a los productores 
Actividad 1: Realizar visitas técnicas a cada uno de los predios. 
Actividad 2: Desarrollar Escuelas de Campo para Agricultores – ECA y talleres socio empresariales</t>
  </si>
  <si>
    <t>Profesional agropecuario-Ingeniero agronomo (2)</t>
  </si>
  <si>
    <t xml:space="preserve">Mes profesional </t>
  </si>
  <si>
    <t>Profesional agropecuario-Zootecnista o Médico Veterinario (2)</t>
  </si>
  <si>
    <t>Profesional socio empresarial</t>
  </si>
  <si>
    <t>Papelería, materiales para talleres  socioempresariales</t>
  </si>
  <si>
    <t>Acompañamiento ambiental</t>
  </si>
  <si>
    <t>Logística, insumos y materiales para capacitaciones componente técnico y socio-empresarial</t>
  </si>
  <si>
    <t>SUBTOTAL COMPONENTE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</si>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</sst>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"/>
    <numFmt numFmtId="167" formatCode="_-&quot;$&quot;* #,##0_-;\-&quot;$&quot;* #,##0_-;_-&quot;$&quot;* &quot;-&quot;??_-;_-@"/>
    <numFmt numFmtId="168" formatCode="_-* #,##0_-;\-* #,##0_-;_-* &quot;-&quot;_-;_-@"/>
    <numFmt numFmtId="170" formatCode="_-&quot;$&quot;* #,##0.00_-;\-&quot;$&quot;* #,##0.00_-;_-&quot;$&quot;* &quot;-&quot;??_-;_-@"/>
    <numFmt numFmtId="171" formatCode="_-* #,##0_-;\-* #,##0_-;_-* &quot;-&quot;??_-;_-@_-"/>
  </numFmts>
  <fonts count="13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 wrapText="1"/>
    </xf>
    <xf numFmtId="167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166" fontId="5" fillId="2" borderId="8" xfId="0" applyNumberFormat="1" applyFont="1" applyFill="1" applyBorder="1" applyAlignment="1">
      <alignment vertical="center"/>
    </xf>
    <xf numFmtId="167" fontId="5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164" fontId="9" fillId="0" borderId="33" xfId="1" applyFont="1" applyBorder="1" applyAlignment="1">
      <alignment vertical="center" wrapText="1"/>
    </xf>
    <xf numFmtId="0" fontId="0" fillId="7" borderId="3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 wrapText="1"/>
    </xf>
    <xf numFmtId="3" fontId="0" fillId="7" borderId="9" xfId="0" applyNumberFormat="1" applyFont="1" applyFill="1" applyBorder="1" applyAlignment="1">
      <alignment horizontal="center" vertical="center" wrapText="1"/>
    </xf>
    <xf numFmtId="166" fontId="0" fillId="7" borderId="9" xfId="0" applyNumberFormat="1" applyFont="1" applyFill="1" applyBorder="1" applyAlignment="1">
      <alignment horizontal="right" vertical="center" wrapText="1"/>
    </xf>
    <xf numFmtId="167" fontId="0" fillId="7" borderId="9" xfId="0" applyNumberFormat="1" applyFont="1" applyFill="1" applyBorder="1" applyAlignment="1">
      <alignment horizontal="right" vertical="center" wrapText="1"/>
    </xf>
    <xf numFmtId="167" fontId="0" fillId="8" borderId="8" xfId="0" applyNumberFormat="1" applyFont="1" applyFill="1" applyBorder="1" applyAlignment="1">
      <alignment horizontal="center" vertical="center" wrapText="1"/>
    </xf>
    <xf numFmtId="167" fontId="0" fillId="8" borderId="11" xfId="0" applyNumberFormat="1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166" fontId="0" fillId="2" borderId="8" xfId="0" applyNumberFormat="1" applyFont="1" applyFill="1" applyBorder="1" applyAlignment="1">
      <alignment vertical="center"/>
    </xf>
    <xf numFmtId="167" fontId="0" fillId="2" borderId="8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167" fontId="0" fillId="0" borderId="11" xfId="0" applyNumberFormat="1" applyFont="1" applyFill="1" applyBorder="1" applyAlignment="1">
      <alignment horizontal="right" vertical="center" wrapText="1"/>
    </xf>
    <xf numFmtId="167" fontId="0" fillId="0" borderId="8" xfId="0" applyNumberFormat="1" applyFont="1" applyFill="1" applyBorder="1" applyAlignment="1">
      <alignment horizontal="right" vertical="center" wrapText="1"/>
    </xf>
    <xf numFmtId="167" fontId="0" fillId="0" borderId="9" xfId="0" applyNumberFormat="1" applyFont="1" applyFill="1" applyBorder="1" applyAlignment="1">
      <alignment horizontal="right" vertical="center" wrapText="1"/>
    </xf>
    <xf numFmtId="167" fontId="0" fillId="0" borderId="24" xfId="0" applyNumberFormat="1" applyFont="1" applyFill="1" applyBorder="1" applyAlignment="1">
      <alignment horizontal="right" vertical="center" wrapText="1"/>
    </xf>
    <xf numFmtId="167" fontId="0" fillId="0" borderId="30" xfId="0" applyNumberFormat="1" applyFont="1" applyFill="1" applyBorder="1" applyAlignment="1">
      <alignment horizontal="right" vertical="center" wrapText="1"/>
    </xf>
    <xf numFmtId="170" fontId="0" fillId="2" borderId="8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167" fontId="0" fillId="2" borderId="8" xfId="0" applyNumberFormat="1" applyFont="1" applyFill="1" applyBorder="1" applyAlignment="1">
      <alignment vertical="center" wrapText="1"/>
    </xf>
    <xf numFmtId="167" fontId="0" fillId="0" borderId="28" xfId="0" applyNumberFormat="1" applyFont="1" applyFill="1" applyBorder="1" applyAlignment="1">
      <alignment horizontal="right" vertical="center" wrapText="1"/>
    </xf>
    <xf numFmtId="0" fontId="7" fillId="7" borderId="9" xfId="0" applyFont="1" applyFill="1" applyBorder="1" applyAlignment="1">
      <alignment vertical="center" wrapText="1"/>
    </xf>
    <xf numFmtId="0" fontId="0" fillId="7" borderId="11" xfId="0" applyFont="1" applyFill="1" applyBorder="1" applyAlignment="1">
      <alignment horizontal="left" vertical="center" wrapText="1"/>
    </xf>
    <xf numFmtId="167" fontId="1" fillId="4" borderId="4" xfId="0" applyNumberFormat="1" applyFont="1" applyFill="1" applyBorder="1" applyAlignment="1">
      <alignment vertical="center" wrapText="1"/>
    </xf>
    <xf numFmtId="167" fontId="1" fillId="4" borderId="28" xfId="0" applyNumberFormat="1" applyFont="1" applyFill="1" applyBorder="1" applyAlignment="1">
      <alignment vertical="center" wrapText="1"/>
    </xf>
    <xf numFmtId="167" fontId="0" fillId="2" borderId="24" xfId="0" applyNumberFormat="1" applyFont="1" applyFill="1" applyBorder="1" applyAlignment="1">
      <alignment horizontal="center" vertical="center" wrapText="1"/>
    </xf>
    <xf numFmtId="167" fontId="0" fillId="2" borderId="34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166" fontId="0" fillId="0" borderId="9" xfId="0" applyNumberFormat="1" applyFont="1" applyFill="1" applyBorder="1" applyAlignment="1">
      <alignment horizontal="right" vertical="center" wrapText="1"/>
    </xf>
    <xf numFmtId="167" fontId="0" fillId="2" borderId="4" xfId="0" applyNumberFormat="1" applyFont="1" applyFill="1" applyBorder="1" applyAlignment="1">
      <alignment horizontal="center" vertical="center" wrapText="1"/>
    </xf>
    <xf numFmtId="167" fontId="0" fillId="2" borderId="28" xfId="0" applyNumberFormat="1" applyFont="1" applyFill="1" applyBorder="1" applyAlignment="1">
      <alignment vertical="center" wrapText="1"/>
    </xf>
    <xf numFmtId="167" fontId="0" fillId="2" borderId="30" xfId="0" applyNumberFormat="1" applyFont="1" applyFill="1" applyBorder="1" applyAlignment="1">
      <alignment vertical="center" wrapText="1"/>
    </xf>
    <xf numFmtId="167" fontId="0" fillId="2" borderId="8" xfId="0" applyNumberFormat="1" applyFont="1" applyFill="1" applyBorder="1" applyAlignment="1">
      <alignment horizontal="center" vertical="center" wrapText="1"/>
    </xf>
    <xf numFmtId="167" fontId="0" fillId="2" borderId="9" xfId="0" applyNumberFormat="1" applyFont="1" applyFill="1" applyBorder="1" applyAlignment="1">
      <alignment horizontal="center" vertical="center" wrapText="1"/>
    </xf>
    <xf numFmtId="167" fontId="0" fillId="2" borderId="28" xfId="0" applyNumberFormat="1" applyFont="1" applyFill="1" applyBorder="1" applyAlignment="1">
      <alignment horizontal="center" vertical="center" wrapText="1"/>
    </xf>
    <xf numFmtId="171" fontId="1" fillId="4" borderId="4" xfId="2" applyNumberFormat="1" applyFont="1" applyFill="1" applyBorder="1" applyAlignment="1">
      <alignment vertical="center" wrapText="1"/>
    </xf>
    <xf numFmtId="171" fontId="0" fillId="2" borderId="8" xfId="2" applyNumberFormat="1" applyFont="1" applyFill="1" applyBorder="1" applyAlignment="1">
      <alignment vertical="center" wrapText="1"/>
    </xf>
    <xf numFmtId="171" fontId="1" fillId="4" borderId="28" xfId="2" applyNumberFormat="1" applyFont="1" applyFill="1" applyBorder="1" applyAlignment="1">
      <alignment vertical="center" wrapText="1"/>
    </xf>
    <xf numFmtId="171" fontId="1" fillId="4" borderId="9" xfId="2" applyNumberFormat="1" applyFont="1" applyFill="1" applyBorder="1" applyAlignment="1">
      <alignment vertical="center"/>
    </xf>
    <xf numFmtId="171" fontId="0" fillId="4" borderId="8" xfId="2" applyNumberFormat="1" applyFont="1" applyFill="1" applyBorder="1" applyAlignment="1">
      <alignment vertical="center"/>
    </xf>
    <xf numFmtId="171" fontId="1" fillId="4" borderId="30" xfId="2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horizontal="left" vertical="center"/>
    </xf>
    <xf numFmtId="166" fontId="0" fillId="2" borderId="16" xfId="0" applyNumberFormat="1" applyFont="1" applyFill="1" applyBorder="1" applyAlignment="1">
      <alignment vertical="center"/>
    </xf>
    <xf numFmtId="167" fontId="0" fillId="2" borderId="16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64" fontId="9" fillId="0" borderId="35" xfId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6" fillId="4" borderId="2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4" fillId="3" borderId="2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5" borderId="29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1" fillId="2" borderId="0" xfId="0" applyFont="1" applyFill="1"/>
    <xf numFmtId="0" fontId="0" fillId="2" borderId="0" xfId="0" applyFill="1"/>
    <xf numFmtId="0" fontId="12" fillId="2" borderId="0" xfId="0" applyFont="1" applyFill="1"/>
    <xf numFmtId="0" fontId="0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left" vertical="center" wrapText="1"/>
    </xf>
    <xf numFmtId="3" fontId="2" fillId="7" borderId="11" xfId="0" applyNumberFormat="1" applyFont="1" applyFill="1" applyBorder="1" applyAlignment="1">
      <alignment horizontal="center" vertical="center" wrapText="1"/>
    </xf>
    <xf numFmtId="168" fontId="0" fillId="2" borderId="8" xfId="0" applyNumberFormat="1" applyFont="1" applyFill="1" applyBorder="1" applyAlignment="1">
      <alignment vertical="center" wrapText="1"/>
    </xf>
    <xf numFmtId="167" fontId="7" fillId="2" borderId="8" xfId="0" applyNumberFormat="1" applyFont="1" applyFill="1" applyBorder="1" applyAlignment="1">
      <alignment vertical="center" wrapText="1"/>
    </xf>
    <xf numFmtId="170" fontId="0" fillId="2" borderId="8" xfId="0" applyNumberFormat="1" applyFont="1" applyFill="1" applyBorder="1" applyAlignment="1">
      <alignment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topLeftCell="A68" zoomScale="60" zoomScaleNormal="60" workbookViewId="0">
      <selection activeCell="A68" sqref="A68:XFD77"/>
    </sheetView>
  </sheetViews>
  <sheetFormatPr defaultColWidth="14.42578125" defaultRowHeight="15" customHeight="1"/>
  <cols>
    <col min="1" max="1" width="6.28515625" style="25" customWidth="1"/>
    <col min="2" max="2" width="48" style="25" customWidth="1"/>
    <col min="3" max="3" width="19.85546875" style="25" customWidth="1"/>
    <col min="4" max="4" width="15.7109375" style="25" customWidth="1"/>
    <col min="5" max="5" width="16.7109375" style="25" customWidth="1"/>
    <col min="6" max="6" width="24.85546875" style="25" bestFit="1" customWidth="1"/>
    <col min="7" max="7" width="1.7109375" style="25" customWidth="1"/>
    <col min="8" max="8" width="20.42578125" style="25" customWidth="1"/>
    <col min="9" max="9" width="24.42578125" style="25" customWidth="1"/>
    <col min="10" max="10" width="20.7109375" style="25" customWidth="1"/>
    <col min="11" max="11" width="2.42578125" style="25" customWidth="1"/>
    <col min="12" max="12" width="16.7109375" style="25" customWidth="1"/>
    <col min="13" max="29" width="11.42578125" style="25" customWidth="1"/>
    <col min="30" max="16384" width="14.42578125" style="25"/>
  </cols>
  <sheetData>
    <row r="1" spans="1:29" ht="23.25" customHeight="1">
      <c r="A1" s="89"/>
      <c r="B1" s="90"/>
      <c r="C1" s="79" t="s">
        <v>0</v>
      </c>
      <c r="D1" s="80"/>
      <c r="E1" s="80"/>
      <c r="F1" s="80"/>
      <c r="G1" s="80"/>
      <c r="H1" s="81"/>
      <c r="I1" s="93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3.25" customHeight="1">
      <c r="A2" s="91"/>
      <c r="B2" s="92"/>
      <c r="C2" s="82" t="s">
        <v>1</v>
      </c>
      <c r="D2" s="83"/>
      <c r="E2" s="83"/>
      <c r="F2" s="83"/>
      <c r="G2" s="83"/>
      <c r="H2" s="84"/>
      <c r="I2" s="94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ht="10.5" customHeight="1">
      <c r="A3" s="21"/>
      <c r="B3" s="26"/>
      <c r="C3" s="27"/>
      <c r="D3" s="26"/>
      <c r="E3" s="28"/>
      <c r="F3" s="29"/>
      <c r="G3" s="26"/>
      <c r="H3" s="26"/>
      <c r="I3" s="30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ht="57" customHeight="1">
      <c r="A4" s="85" t="s">
        <v>2</v>
      </c>
      <c r="B4" s="86"/>
      <c r="C4" s="87" t="s">
        <v>3</v>
      </c>
      <c r="D4" s="83"/>
      <c r="E4" s="83"/>
      <c r="F4" s="83"/>
      <c r="G4" s="83"/>
      <c r="H4" s="83"/>
      <c r="I4" s="88"/>
      <c r="J4" s="40"/>
      <c r="K4" s="40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24.75" customHeight="1">
      <c r="A5" s="5"/>
      <c r="B5" s="6"/>
      <c r="C5" s="7"/>
      <c r="D5" s="6"/>
      <c r="E5" s="8"/>
      <c r="F5" s="9"/>
      <c r="G5" s="26"/>
      <c r="H5" s="10"/>
      <c r="I5" s="11"/>
      <c r="J5" s="106"/>
      <c r="K5" s="107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44.25" customHeight="1">
      <c r="A6" s="95" t="s">
        <v>4</v>
      </c>
      <c r="B6" s="96"/>
      <c r="C6" s="1" t="s">
        <v>5</v>
      </c>
      <c r="D6" s="1" t="s">
        <v>6</v>
      </c>
      <c r="E6" s="2" t="s">
        <v>7</v>
      </c>
      <c r="F6" s="3" t="s">
        <v>8</v>
      </c>
      <c r="G6" s="31"/>
      <c r="H6" s="4" t="s">
        <v>9</v>
      </c>
      <c r="I6" s="12" t="s">
        <v>10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30" customHeight="1">
      <c r="A7" s="97" t="s">
        <v>11</v>
      </c>
      <c r="B7" s="83"/>
      <c r="C7" s="83"/>
      <c r="D7" s="83"/>
      <c r="E7" s="83"/>
      <c r="F7" s="83"/>
      <c r="G7" s="83"/>
      <c r="H7" s="83"/>
      <c r="I7" s="88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75" customHeight="1">
      <c r="A8" s="98" t="s">
        <v>12</v>
      </c>
      <c r="B8" s="83"/>
      <c r="C8" s="83"/>
      <c r="D8" s="83"/>
      <c r="E8" s="83"/>
      <c r="F8" s="83"/>
      <c r="G8" s="83"/>
      <c r="H8" s="83"/>
      <c r="I8" s="88"/>
      <c r="J8" s="108"/>
      <c r="K8" s="72"/>
      <c r="L8" s="72"/>
      <c r="M8" s="72"/>
      <c r="N8" s="72"/>
      <c r="O8" s="72"/>
      <c r="P8" s="72"/>
      <c r="Q8" s="72"/>
      <c r="R8" s="72"/>
      <c r="S8" s="72"/>
      <c r="T8" s="70"/>
      <c r="U8" s="71"/>
      <c r="V8" s="72"/>
      <c r="W8" s="72"/>
      <c r="X8" s="72"/>
      <c r="Y8" s="72"/>
      <c r="Z8" s="72"/>
      <c r="AA8" s="72"/>
      <c r="AB8" s="72"/>
      <c r="AC8" s="72"/>
    </row>
    <row r="9" spans="1:29">
      <c r="A9" s="22">
        <v>1</v>
      </c>
      <c r="B9" s="32" t="s">
        <v>13</v>
      </c>
      <c r="C9" s="33" t="s">
        <v>14</v>
      </c>
      <c r="D9" s="109">
        <v>117.5</v>
      </c>
      <c r="E9" s="110">
        <v>46356</v>
      </c>
      <c r="F9" s="34">
        <f>E9*D9*100</f>
        <v>544683000</v>
      </c>
      <c r="G9" s="35"/>
      <c r="H9" s="36"/>
      <c r="I9" s="37">
        <f>+F9</f>
        <v>544683000</v>
      </c>
      <c r="J9" s="39"/>
      <c r="K9" s="40"/>
      <c r="L9" s="41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>
      <c r="A10" s="22">
        <v>2</v>
      </c>
      <c r="B10" s="32" t="s">
        <v>15</v>
      </c>
      <c r="C10" s="33" t="s">
        <v>16</v>
      </c>
      <c r="D10" s="109">
        <v>300</v>
      </c>
      <c r="E10" s="110">
        <v>83480</v>
      </c>
      <c r="F10" s="36">
        <f t="shared" ref="F10:F26" si="0">+D10*E10</f>
        <v>25044000</v>
      </c>
      <c r="G10" s="35"/>
      <c r="H10" s="36">
        <f t="shared" ref="H10:H53" si="1">+F10</f>
        <v>25044000</v>
      </c>
      <c r="I10" s="38"/>
      <c r="J10" s="39"/>
      <c r="K10" s="40"/>
      <c r="L10" s="41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>
      <c r="A11" s="22">
        <v>3</v>
      </c>
      <c r="B11" s="32" t="s">
        <v>17</v>
      </c>
      <c r="C11" s="33" t="s">
        <v>18</v>
      </c>
      <c r="D11" s="109">
        <f>0.06*100</f>
        <v>6</v>
      </c>
      <c r="E11" s="110">
        <v>146090</v>
      </c>
      <c r="F11" s="36">
        <f t="shared" ref="F11:F17" si="2">+D11*E11</f>
        <v>876540</v>
      </c>
      <c r="G11" s="35"/>
      <c r="H11" s="36">
        <f t="shared" ref="H11" si="3">+F11</f>
        <v>876540</v>
      </c>
      <c r="I11" s="38"/>
      <c r="J11" s="39"/>
      <c r="K11" s="40"/>
      <c r="L11" s="41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ht="15" customHeight="1">
      <c r="A12" s="22">
        <v>4</v>
      </c>
      <c r="B12" s="32" t="s">
        <v>19</v>
      </c>
      <c r="C12" s="33" t="s">
        <v>20</v>
      </c>
      <c r="D12" s="109">
        <f>420*100</f>
        <v>42000</v>
      </c>
      <c r="E12" s="110">
        <v>1100</v>
      </c>
      <c r="F12" s="36">
        <f t="shared" si="2"/>
        <v>46200000</v>
      </c>
      <c r="G12" s="35"/>
      <c r="H12" s="36">
        <f t="shared" si="1"/>
        <v>46200000</v>
      </c>
      <c r="I12" s="38"/>
      <c r="J12" s="39"/>
      <c r="K12" s="40"/>
      <c r="L12" s="41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ht="15" customHeight="1">
      <c r="A13" s="22">
        <v>5</v>
      </c>
      <c r="B13" s="32" t="s">
        <v>21</v>
      </c>
      <c r="C13" s="33" t="s">
        <v>20</v>
      </c>
      <c r="D13" s="109">
        <f>98*100</f>
        <v>9800</v>
      </c>
      <c r="E13" s="110">
        <v>1100</v>
      </c>
      <c r="F13" s="36">
        <f t="shared" si="2"/>
        <v>10780000</v>
      </c>
      <c r="G13" s="35"/>
      <c r="H13" s="36">
        <f t="shared" si="1"/>
        <v>10780000</v>
      </c>
      <c r="I13" s="38"/>
      <c r="J13" s="39"/>
      <c r="K13" s="40"/>
      <c r="L13" s="41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ht="15" customHeight="1">
      <c r="A14" s="22">
        <v>6</v>
      </c>
      <c r="B14" s="32" t="s">
        <v>22</v>
      </c>
      <c r="C14" s="33" t="s">
        <v>20</v>
      </c>
      <c r="D14" s="109">
        <f>22*100</f>
        <v>2200</v>
      </c>
      <c r="E14" s="110">
        <v>1100</v>
      </c>
      <c r="F14" s="36">
        <f t="shared" si="2"/>
        <v>2420000</v>
      </c>
      <c r="G14" s="35"/>
      <c r="H14" s="36">
        <f t="shared" si="1"/>
        <v>2420000</v>
      </c>
      <c r="I14" s="38"/>
      <c r="J14" s="39"/>
      <c r="K14" s="40"/>
      <c r="L14" s="41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ht="15" customHeight="1">
      <c r="A15" s="22">
        <v>7</v>
      </c>
      <c r="B15" s="32" t="s">
        <v>23</v>
      </c>
      <c r="C15" s="33" t="s">
        <v>24</v>
      </c>
      <c r="D15" s="109">
        <f>13*100</f>
        <v>1300</v>
      </c>
      <c r="E15" s="110">
        <v>1100</v>
      </c>
      <c r="F15" s="36">
        <f t="shared" si="2"/>
        <v>1430000</v>
      </c>
      <c r="G15" s="35"/>
      <c r="H15" s="36">
        <f t="shared" si="1"/>
        <v>1430000</v>
      </c>
      <c r="I15" s="38"/>
      <c r="J15" s="39"/>
      <c r="K15" s="40"/>
      <c r="L15" s="41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ht="15" customHeight="1">
      <c r="A16" s="22">
        <v>8</v>
      </c>
      <c r="B16" s="32" t="s">
        <v>25</v>
      </c>
      <c r="C16" s="33" t="s">
        <v>26</v>
      </c>
      <c r="D16" s="109">
        <v>100</v>
      </c>
      <c r="E16" s="110">
        <v>300000</v>
      </c>
      <c r="F16" s="36">
        <f t="shared" si="2"/>
        <v>30000000</v>
      </c>
      <c r="G16" s="35"/>
      <c r="H16" s="36">
        <f t="shared" si="1"/>
        <v>30000000</v>
      </c>
      <c r="I16" s="38"/>
      <c r="J16" s="39"/>
      <c r="K16" s="40"/>
      <c r="L16" s="41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ht="15" customHeight="1">
      <c r="A17" s="22">
        <v>9</v>
      </c>
      <c r="B17" s="32" t="s">
        <v>27</v>
      </c>
      <c r="C17" s="33" t="s">
        <v>28</v>
      </c>
      <c r="D17" s="109">
        <v>600</v>
      </c>
      <c r="E17" s="110">
        <v>30000</v>
      </c>
      <c r="F17" s="36">
        <f t="shared" si="2"/>
        <v>18000000</v>
      </c>
      <c r="G17" s="35"/>
      <c r="H17" s="36">
        <f t="shared" si="1"/>
        <v>18000000</v>
      </c>
      <c r="I17" s="38"/>
      <c r="J17" s="39"/>
      <c r="K17" s="40"/>
      <c r="L17" s="41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>
      <c r="A18" s="22">
        <v>10</v>
      </c>
      <c r="B18" s="32" t="s">
        <v>29</v>
      </c>
      <c r="C18" s="33" t="s">
        <v>30</v>
      </c>
      <c r="D18" s="109">
        <f>20*100</f>
        <v>2000</v>
      </c>
      <c r="E18" s="110">
        <v>26000</v>
      </c>
      <c r="F18" s="36">
        <f t="shared" si="0"/>
        <v>52000000</v>
      </c>
      <c r="G18" s="35"/>
      <c r="H18" s="36">
        <f t="shared" si="1"/>
        <v>52000000</v>
      </c>
      <c r="I18" s="38"/>
      <c r="J18" s="39"/>
      <c r="K18" s="40"/>
      <c r="L18" s="41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>
      <c r="A19" s="22">
        <v>11</v>
      </c>
      <c r="B19" s="32" t="s">
        <v>31</v>
      </c>
      <c r="C19" s="33" t="s">
        <v>30</v>
      </c>
      <c r="D19" s="109">
        <f>10*100</f>
        <v>1000</v>
      </c>
      <c r="E19" s="110">
        <v>17000</v>
      </c>
      <c r="F19" s="36">
        <f t="shared" si="0"/>
        <v>17000000</v>
      </c>
      <c r="G19" s="35"/>
      <c r="H19" s="36">
        <f t="shared" si="1"/>
        <v>17000000</v>
      </c>
      <c r="I19" s="38"/>
      <c r="J19" s="39"/>
      <c r="K19" s="40"/>
      <c r="L19" s="41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>
      <c r="A20" s="22">
        <v>12</v>
      </c>
      <c r="B20" s="32" t="s">
        <v>32</v>
      </c>
      <c r="C20" s="33" t="s">
        <v>30</v>
      </c>
      <c r="D20" s="109">
        <v>500</v>
      </c>
      <c r="E20" s="110">
        <v>36522.5</v>
      </c>
      <c r="F20" s="36">
        <f t="shared" si="0"/>
        <v>18261250</v>
      </c>
      <c r="G20" s="35"/>
      <c r="H20" s="36">
        <f t="shared" si="1"/>
        <v>18261250</v>
      </c>
      <c r="I20" s="38"/>
      <c r="J20" s="39"/>
      <c r="K20" s="40"/>
      <c r="L20" s="41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>
      <c r="A21" s="22">
        <v>13</v>
      </c>
      <c r="B21" s="32" t="s">
        <v>33</v>
      </c>
      <c r="C21" s="33" t="s">
        <v>30</v>
      </c>
      <c r="D21" s="109">
        <v>200</v>
      </c>
      <c r="E21" s="110">
        <v>85000</v>
      </c>
      <c r="F21" s="36">
        <f t="shared" si="0"/>
        <v>17000000</v>
      </c>
      <c r="G21" s="35"/>
      <c r="H21" s="36">
        <f t="shared" si="1"/>
        <v>17000000</v>
      </c>
      <c r="I21" s="38"/>
      <c r="J21" s="39"/>
      <c r="K21" s="40"/>
      <c r="L21" s="41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>
      <c r="A22" s="22">
        <v>14</v>
      </c>
      <c r="B22" s="32" t="s">
        <v>34</v>
      </c>
      <c r="C22" s="33" t="s">
        <v>30</v>
      </c>
      <c r="D22" s="109">
        <v>200</v>
      </c>
      <c r="E22" s="110">
        <v>103202.15</v>
      </c>
      <c r="F22" s="36">
        <f t="shared" si="0"/>
        <v>20640430</v>
      </c>
      <c r="G22" s="35"/>
      <c r="H22" s="36">
        <f t="shared" si="1"/>
        <v>20640430</v>
      </c>
      <c r="I22" s="38"/>
      <c r="J22" s="39"/>
      <c r="K22" s="40"/>
      <c r="L22" s="41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>
      <c r="A23" s="22">
        <v>15</v>
      </c>
      <c r="B23" s="32" t="s">
        <v>35</v>
      </c>
      <c r="C23" s="33" t="s">
        <v>36</v>
      </c>
      <c r="D23" s="109">
        <v>100</v>
      </c>
      <c r="E23" s="110">
        <v>34122.449999999997</v>
      </c>
      <c r="F23" s="36">
        <f t="shared" si="0"/>
        <v>3412244.9999999995</v>
      </c>
      <c r="G23" s="35"/>
      <c r="H23" s="36">
        <f t="shared" si="1"/>
        <v>3412244.9999999995</v>
      </c>
      <c r="I23" s="38"/>
      <c r="J23" s="39"/>
      <c r="K23" s="40"/>
      <c r="L23" s="41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>
      <c r="A24" s="22">
        <v>16</v>
      </c>
      <c r="B24" s="32" t="s">
        <v>37</v>
      </c>
      <c r="C24" s="33" t="s">
        <v>36</v>
      </c>
      <c r="D24" s="109">
        <v>100</v>
      </c>
      <c r="E24" s="110">
        <v>62400</v>
      </c>
      <c r="F24" s="36">
        <f t="shared" si="0"/>
        <v>6240000</v>
      </c>
      <c r="G24" s="35"/>
      <c r="H24" s="36">
        <f t="shared" si="1"/>
        <v>6240000</v>
      </c>
      <c r="I24" s="38"/>
      <c r="J24" s="39"/>
      <c r="K24" s="40"/>
      <c r="L24" s="41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>
      <c r="A25" s="22">
        <v>17</v>
      </c>
      <c r="B25" s="32" t="s">
        <v>38</v>
      </c>
      <c r="C25" s="33" t="s">
        <v>20</v>
      </c>
      <c r="D25" s="109">
        <f>20*100</f>
        <v>2000</v>
      </c>
      <c r="E25" s="110">
        <v>508</v>
      </c>
      <c r="F25" s="36">
        <f t="shared" si="0"/>
        <v>1016000</v>
      </c>
      <c r="G25" s="35"/>
      <c r="H25" s="36">
        <f t="shared" si="1"/>
        <v>1016000</v>
      </c>
      <c r="I25" s="38"/>
      <c r="J25" s="39"/>
      <c r="K25" s="40"/>
      <c r="L25" s="41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>
      <c r="A26" s="22">
        <v>18</v>
      </c>
      <c r="B26" s="32" t="s">
        <v>39</v>
      </c>
      <c r="C26" s="33" t="s">
        <v>20</v>
      </c>
      <c r="D26" s="109">
        <f>20*100</f>
        <v>2000</v>
      </c>
      <c r="E26" s="110">
        <v>173</v>
      </c>
      <c r="F26" s="36">
        <f t="shared" si="0"/>
        <v>346000</v>
      </c>
      <c r="G26" s="35"/>
      <c r="H26" s="36">
        <f t="shared" si="1"/>
        <v>346000</v>
      </c>
      <c r="I26" s="38"/>
      <c r="J26" s="39"/>
      <c r="K26" s="40"/>
      <c r="L26" s="41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>
      <c r="A27" s="22">
        <v>19</v>
      </c>
      <c r="B27" s="32" t="s">
        <v>40</v>
      </c>
      <c r="C27" s="33" t="s">
        <v>20</v>
      </c>
      <c r="D27" s="109">
        <v>100</v>
      </c>
      <c r="E27" s="110">
        <v>21000</v>
      </c>
      <c r="F27" s="36">
        <f>+D27*E27</f>
        <v>2100000</v>
      </c>
      <c r="G27" s="35"/>
      <c r="H27" s="36">
        <f t="shared" si="1"/>
        <v>2100000</v>
      </c>
      <c r="I27" s="38"/>
      <c r="J27" s="39"/>
      <c r="K27" s="40"/>
      <c r="L27" s="41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>
      <c r="A28" s="22">
        <v>20</v>
      </c>
      <c r="B28" s="32" t="s">
        <v>41</v>
      </c>
      <c r="C28" s="33" t="s">
        <v>42</v>
      </c>
      <c r="D28" s="109">
        <v>100</v>
      </c>
      <c r="E28" s="110">
        <v>84000</v>
      </c>
      <c r="F28" s="36">
        <f t="shared" ref="F28:F53" si="4">+D28*E28</f>
        <v>8400000</v>
      </c>
      <c r="G28" s="35"/>
      <c r="H28" s="36">
        <f t="shared" si="1"/>
        <v>8400000</v>
      </c>
      <c r="I28" s="38"/>
      <c r="J28" s="39"/>
      <c r="K28" s="40"/>
      <c r="L28" s="41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>
      <c r="A29" s="22">
        <v>21</v>
      </c>
      <c r="B29" s="32" t="s">
        <v>43</v>
      </c>
      <c r="C29" s="33" t="s">
        <v>44</v>
      </c>
      <c r="D29" s="109">
        <v>100</v>
      </c>
      <c r="E29" s="110">
        <v>32244.15</v>
      </c>
      <c r="F29" s="36">
        <f t="shared" si="4"/>
        <v>3224415</v>
      </c>
      <c r="G29" s="35"/>
      <c r="H29" s="36">
        <f t="shared" si="1"/>
        <v>3224415</v>
      </c>
      <c r="I29" s="38"/>
      <c r="J29" s="39"/>
      <c r="K29" s="40"/>
      <c r="L29" s="41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>
      <c r="A30" s="22">
        <v>22</v>
      </c>
      <c r="B30" s="32" t="s">
        <v>45</v>
      </c>
      <c r="C30" s="33" t="s">
        <v>46</v>
      </c>
      <c r="D30" s="109">
        <v>100</v>
      </c>
      <c r="E30" s="110">
        <v>68000</v>
      </c>
      <c r="F30" s="36">
        <f t="shared" si="4"/>
        <v>6800000</v>
      </c>
      <c r="G30" s="35"/>
      <c r="H30" s="36">
        <f t="shared" si="1"/>
        <v>6800000</v>
      </c>
      <c r="I30" s="38"/>
      <c r="J30" s="39"/>
      <c r="K30" s="40"/>
      <c r="L30" s="41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>
      <c r="A31" s="22">
        <v>23</v>
      </c>
      <c r="B31" s="32" t="s">
        <v>47</v>
      </c>
      <c r="C31" s="33" t="s">
        <v>46</v>
      </c>
      <c r="D31" s="109">
        <v>100</v>
      </c>
      <c r="E31" s="110">
        <v>38978.9</v>
      </c>
      <c r="F31" s="36">
        <f t="shared" si="4"/>
        <v>3897890</v>
      </c>
      <c r="G31" s="35"/>
      <c r="H31" s="36">
        <f t="shared" si="1"/>
        <v>3897890</v>
      </c>
      <c r="I31" s="38"/>
      <c r="J31" s="39"/>
      <c r="K31" s="40"/>
      <c r="L31" s="41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>
      <c r="A32" s="22">
        <v>24</v>
      </c>
      <c r="B32" s="32" t="s">
        <v>48</v>
      </c>
      <c r="C32" s="33" t="s">
        <v>49</v>
      </c>
      <c r="D32" s="109">
        <v>100</v>
      </c>
      <c r="E32" s="110">
        <v>17217.75</v>
      </c>
      <c r="F32" s="36">
        <f t="shared" si="4"/>
        <v>1721775</v>
      </c>
      <c r="G32" s="35"/>
      <c r="H32" s="36">
        <f t="shared" si="1"/>
        <v>1721775</v>
      </c>
      <c r="I32" s="42"/>
      <c r="J32" s="39"/>
      <c r="K32" s="40"/>
      <c r="L32" s="41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>
      <c r="A33" s="22">
        <v>25</v>
      </c>
      <c r="B33" s="32" t="s">
        <v>50</v>
      </c>
      <c r="C33" s="33" t="s">
        <v>44</v>
      </c>
      <c r="D33" s="109">
        <v>100</v>
      </c>
      <c r="E33" s="110">
        <v>32494.59</v>
      </c>
      <c r="F33" s="36">
        <f t="shared" si="4"/>
        <v>3249459</v>
      </c>
      <c r="G33" s="35"/>
      <c r="H33" s="36">
        <f t="shared" si="1"/>
        <v>3249459</v>
      </c>
      <c r="I33" s="42"/>
      <c r="J33" s="39"/>
      <c r="K33" s="40"/>
      <c r="L33" s="41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>
      <c r="A34" s="22">
        <v>26</v>
      </c>
      <c r="B34" s="32" t="s">
        <v>51</v>
      </c>
      <c r="C34" s="33" t="s">
        <v>52</v>
      </c>
      <c r="D34" s="109">
        <f>2.8*100</f>
        <v>280</v>
      </c>
      <c r="E34" s="110">
        <v>6000</v>
      </c>
      <c r="F34" s="36">
        <f t="shared" si="4"/>
        <v>1680000</v>
      </c>
      <c r="G34" s="35"/>
      <c r="H34" s="36">
        <f t="shared" si="1"/>
        <v>1680000</v>
      </c>
      <c r="I34" s="42"/>
      <c r="J34" s="39"/>
      <c r="K34" s="40"/>
      <c r="L34" s="41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45">
      <c r="A35" s="22">
        <v>27</v>
      </c>
      <c r="B35" s="32" t="s">
        <v>53</v>
      </c>
      <c r="C35" s="33" t="s">
        <v>54</v>
      </c>
      <c r="D35" s="109">
        <v>400</v>
      </c>
      <c r="E35" s="110">
        <v>47600</v>
      </c>
      <c r="F35" s="36">
        <f t="shared" si="4"/>
        <v>19040000</v>
      </c>
      <c r="G35" s="35"/>
      <c r="H35" s="36">
        <f t="shared" si="1"/>
        <v>19040000</v>
      </c>
      <c r="I35" s="42"/>
      <c r="J35" s="39"/>
      <c r="K35" s="40"/>
      <c r="L35" s="41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>
      <c r="A36" s="22">
        <v>28</v>
      </c>
      <c r="B36" s="32" t="s">
        <v>55</v>
      </c>
      <c r="C36" s="33" t="s">
        <v>56</v>
      </c>
      <c r="D36" s="109">
        <v>100</v>
      </c>
      <c r="E36" s="110">
        <v>72000</v>
      </c>
      <c r="F36" s="36">
        <f t="shared" si="4"/>
        <v>7200000</v>
      </c>
      <c r="G36" s="35"/>
      <c r="H36" s="36">
        <f t="shared" si="1"/>
        <v>7200000</v>
      </c>
      <c r="I36" s="42"/>
      <c r="J36" s="39"/>
      <c r="K36" s="40"/>
      <c r="L36" s="41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>
      <c r="A37" s="22">
        <v>29</v>
      </c>
      <c r="B37" s="32" t="s">
        <v>57</v>
      </c>
      <c r="C37" s="33" t="s">
        <v>20</v>
      </c>
      <c r="D37" s="109">
        <f>0.02*100</f>
        <v>2</v>
      </c>
      <c r="E37" s="110">
        <v>3570000</v>
      </c>
      <c r="F37" s="36">
        <f t="shared" si="4"/>
        <v>7140000</v>
      </c>
      <c r="G37" s="35"/>
      <c r="H37" s="36">
        <f t="shared" si="1"/>
        <v>7140000</v>
      </c>
      <c r="I37" s="42"/>
      <c r="J37" s="39"/>
      <c r="K37" s="40"/>
      <c r="L37" s="41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>
      <c r="A38" s="22">
        <v>30</v>
      </c>
      <c r="B38" s="32" t="s">
        <v>58</v>
      </c>
      <c r="C38" s="33" t="s">
        <v>20</v>
      </c>
      <c r="D38" s="109">
        <f t="shared" ref="D38:D39" si="5">0.02*100</f>
        <v>2</v>
      </c>
      <c r="E38" s="110">
        <v>2975000</v>
      </c>
      <c r="F38" s="36">
        <f t="shared" si="4"/>
        <v>5950000</v>
      </c>
      <c r="G38" s="35"/>
      <c r="H38" s="36">
        <f t="shared" si="1"/>
        <v>5950000</v>
      </c>
      <c r="I38" s="42"/>
      <c r="J38" s="39"/>
      <c r="K38" s="40"/>
      <c r="L38" s="41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>
      <c r="A39" s="22">
        <v>31</v>
      </c>
      <c r="B39" s="32" t="s">
        <v>59</v>
      </c>
      <c r="C39" s="33" t="s">
        <v>54</v>
      </c>
      <c r="D39" s="109">
        <f t="shared" si="5"/>
        <v>2</v>
      </c>
      <c r="E39" s="110">
        <v>521750</v>
      </c>
      <c r="F39" s="36">
        <f t="shared" si="4"/>
        <v>1043500</v>
      </c>
      <c r="G39" s="35"/>
      <c r="H39" s="36">
        <f t="shared" si="1"/>
        <v>1043500</v>
      </c>
      <c r="I39" s="42"/>
      <c r="J39" s="39"/>
      <c r="K39" s="40"/>
      <c r="L39" s="41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>
      <c r="A40" s="22">
        <v>32</v>
      </c>
      <c r="B40" s="32" t="s">
        <v>60</v>
      </c>
      <c r="C40" s="33" t="s">
        <v>20</v>
      </c>
      <c r="D40" s="109">
        <v>400</v>
      </c>
      <c r="E40" s="110">
        <v>30000</v>
      </c>
      <c r="F40" s="36">
        <f t="shared" si="4"/>
        <v>12000000</v>
      </c>
      <c r="G40" s="35"/>
      <c r="H40" s="36">
        <f t="shared" si="1"/>
        <v>12000000</v>
      </c>
      <c r="I40" s="42"/>
      <c r="J40" s="39"/>
      <c r="K40" s="40"/>
      <c r="L40" s="41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>
      <c r="A41" s="22">
        <v>33</v>
      </c>
      <c r="B41" s="43" t="s">
        <v>61</v>
      </c>
      <c r="C41" s="44" t="s">
        <v>26</v>
      </c>
      <c r="D41" s="111">
        <f>67*100</f>
        <v>6700</v>
      </c>
      <c r="E41" s="110">
        <v>5400</v>
      </c>
      <c r="F41" s="36">
        <f t="shared" si="4"/>
        <v>36180000</v>
      </c>
      <c r="G41" s="35"/>
      <c r="H41" s="36">
        <f t="shared" si="1"/>
        <v>36180000</v>
      </c>
      <c r="I41" s="42"/>
      <c r="J41" s="39"/>
      <c r="K41" s="40"/>
      <c r="L41" s="41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>
      <c r="A42" s="22">
        <v>34</v>
      </c>
      <c r="B42" s="32" t="s">
        <v>62</v>
      </c>
      <c r="C42" s="33" t="s">
        <v>20</v>
      </c>
      <c r="D42" s="109">
        <v>100</v>
      </c>
      <c r="E42" s="110">
        <v>14300</v>
      </c>
      <c r="F42" s="36">
        <f t="shared" si="4"/>
        <v>1430000</v>
      </c>
      <c r="G42" s="35"/>
      <c r="H42" s="36">
        <f t="shared" si="1"/>
        <v>1430000</v>
      </c>
      <c r="I42" s="42"/>
      <c r="J42" s="39"/>
      <c r="K42" s="40"/>
      <c r="L42" s="41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44.25" customHeight="1">
      <c r="A43" s="22">
        <v>35</v>
      </c>
      <c r="B43" s="32" t="s">
        <v>63</v>
      </c>
      <c r="C43" s="33" t="s">
        <v>54</v>
      </c>
      <c r="D43" s="109">
        <v>100</v>
      </c>
      <c r="E43" s="110">
        <v>928452</v>
      </c>
      <c r="F43" s="36">
        <f t="shared" si="4"/>
        <v>92845200</v>
      </c>
      <c r="G43" s="35"/>
      <c r="H43" s="36">
        <f t="shared" si="1"/>
        <v>92845200</v>
      </c>
      <c r="I43" s="42"/>
      <c r="J43" s="39"/>
      <c r="K43" s="40"/>
      <c r="L43" s="41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>
      <c r="A44" s="22">
        <v>36</v>
      </c>
      <c r="B44" s="32" t="s">
        <v>64</v>
      </c>
      <c r="C44" s="33" t="s">
        <v>20</v>
      </c>
      <c r="D44" s="109">
        <v>500</v>
      </c>
      <c r="E44" s="110">
        <v>4000</v>
      </c>
      <c r="F44" s="36">
        <f t="shared" si="4"/>
        <v>2000000</v>
      </c>
      <c r="G44" s="35"/>
      <c r="H44" s="36">
        <f t="shared" si="1"/>
        <v>2000000</v>
      </c>
      <c r="I44" s="42"/>
      <c r="J44" s="39"/>
      <c r="K44" s="40"/>
      <c r="L44" s="41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>
      <c r="A45" s="22">
        <v>37</v>
      </c>
      <c r="B45" s="32" t="s">
        <v>65</v>
      </c>
      <c r="C45" s="33" t="s">
        <v>66</v>
      </c>
      <c r="D45" s="109">
        <v>600</v>
      </c>
      <c r="E45" s="110">
        <v>5611</v>
      </c>
      <c r="F45" s="36">
        <f t="shared" si="4"/>
        <v>3366600</v>
      </c>
      <c r="G45" s="35"/>
      <c r="H45" s="36">
        <f t="shared" si="1"/>
        <v>3366600</v>
      </c>
      <c r="I45" s="42"/>
      <c r="J45" s="39"/>
      <c r="K45" s="40"/>
      <c r="L45" s="41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>
      <c r="A46" s="22">
        <v>38</v>
      </c>
      <c r="B46" s="32" t="s">
        <v>67</v>
      </c>
      <c r="C46" s="33" t="s">
        <v>20</v>
      </c>
      <c r="D46" s="109">
        <v>100</v>
      </c>
      <c r="E46" s="110">
        <v>70000</v>
      </c>
      <c r="F46" s="36">
        <f t="shared" si="4"/>
        <v>7000000</v>
      </c>
      <c r="G46" s="35"/>
      <c r="H46" s="36">
        <f t="shared" si="1"/>
        <v>7000000</v>
      </c>
      <c r="I46" s="42"/>
      <c r="J46" s="39"/>
      <c r="K46" s="40"/>
      <c r="L46" s="41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>
      <c r="A47" s="22">
        <v>39</v>
      </c>
      <c r="B47" s="32" t="s">
        <v>68</v>
      </c>
      <c r="C47" s="33" t="s">
        <v>20</v>
      </c>
      <c r="D47" s="109">
        <v>500</v>
      </c>
      <c r="E47" s="110">
        <v>1020</v>
      </c>
      <c r="F47" s="36">
        <f t="shared" si="4"/>
        <v>510000</v>
      </c>
      <c r="G47" s="35"/>
      <c r="H47" s="36">
        <f t="shared" si="1"/>
        <v>510000</v>
      </c>
      <c r="I47" s="42"/>
      <c r="J47" s="39"/>
      <c r="K47" s="40"/>
      <c r="L47" s="41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>
      <c r="A48" s="22">
        <v>40</v>
      </c>
      <c r="B48" s="32" t="s">
        <v>69</v>
      </c>
      <c r="C48" s="33" t="s">
        <v>20</v>
      </c>
      <c r="D48" s="109">
        <f>10*100</f>
        <v>1000</v>
      </c>
      <c r="E48" s="110">
        <v>3090</v>
      </c>
      <c r="F48" s="36">
        <f t="shared" si="4"/>
        <v>3090000</v>
      </c>
      <c r="G48" s="35"/>
      <c r="H48" s="36">
        <f t="shared" si="1"/>
        <v>3090000</v>
      </c>
      <c r="I48" s="42"/>
      <c r="J48" s="39"/>
      <c r="K48" s="40"/>
      <c r="L48" s="41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>
      <c r="A49" s="22">
        <v>41</v>
      </c>
      <c r="B49" s="32" t="s">
        <v>70</v>
      </c>
      <c r="C49" s="33" t="s">
        <v>20</v>
      </c>
      <c r="D49" s="109">
        <v>100</v>
      </c>
      <c r="E49" s="110">
        <v>18873</v>
      </c>
      <c r="F49" s="36">
        <f t="shared" si="4"/>
        <v>1887300</v>
      </c>
      <c r="G49" s="35"/>
      <c r="H49" s="36">
        <f t="shared" si="1"/>
        <v>1887300</v>
      </c>
      <c r="I49" s="42"/>
      <c r="J49" s="39"/>
      <c r="K49" s="40"/>
      <c r="L49" s="41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29">
      <c r="A50" s="22">
        <v>42</v>
      </c>
      <c r="B50" s="32" t="s">
        <v>71</v>
      </c>
      <c r="C50" s="33" t="s">
        <v>20</v>
      </c>
      <c r="D50" s="109">
        <f>20*100</f>
        <v>2000</v>
      </c>
      <c r="E50" s="110">
        <v>9873</v>
      </c>
      <c r="F50" s="36">
        <f t="shared" si="4"/>
        <v>19746000</v>
      </c>
      <c r="G50" s="35"/>
      <c r="H50" s="36">
        <f t="shared" si="1"/>
        <v>19746000</v>
      </c>
      <c r="I50" s="42"/>
      <c r="J50" s="39"/>
      <c r="K50" s="40"/>
      <c r="L50" s="41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1:29">
      <c r="A51" s="22">
        <v>43</v>
      </c>
      <c r="B51" s="32" t="s">
        <v>72</v>
      </c>
      <c r="C51" s="33" t="s">
        <v>20</v>
      </c>
      <c r="D51" s="109">
        <v>100</v>
      </c>
      <c r="E51" s="110">
        <v>120000</v>
      </c>
      <c r="F51" s="36">
        <f t="shared" si="4"/>
        <v>12000000</v>
      </c>
      <c r="G51" s="35"/>
      <c r="H51" s="36">
        <f t="shared" si="1"/>
        <v>12000000</v>
      </c>
      <c r="I51" s="42"/>
      <c r="J51" s="39"/>
      <c r="K51" s="40"/>
      <c r="L51" s="41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29">
      <c r="A52" s="22">
        <v>44</v>
      </c>
      <c r="B52" s="32" t="s">
        <v>73</v>
      </c>
      <c r="C52" s="33" t="s">
        <v>20</v>
      </c>
      <c r="D52" s="109">
        <v>100</v>
      </c>
      <c r="E52" s="110">
        <v>550000</v>
      </c>
      <c r="F52" s="36">
        <f t="shared" si="4"/>
        <v>55000000</v>
      </c>
      <c r="G52" s="35"/>
      <c r="H52" s="36">
        <f t="shared" si="1"/>
        <v>55000000</v>
      </c>
      <c r="I52" s="42"/>
      <c r="J52" s="39"/>
      <c r="K52" s="40"/>
      <c r="L52" s="41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29">
      <c r="A53" s="22">
        <v>45</v>
      </c>
      <c r="B53" s="32" t="s">
        <v>74</v>
      </c>
      <c r="C53" s="33" t="s">
        <v>20</v>
      </c>
      <c r="D53" s="109">
        <v>100</v>
      </c>
      <c r="E53" s="110">
        <v>180000</v>
      </c>
      <c r="F53" s="36">
        <f t="shared" si="4"/>
        <v>18000000</v>
      </c>
      <c r="G53" s="35"/>
      <c r="H53" s="36">
        <f t="shared" si="1"/>
        <v>18000000</v>
      </c>
      <c r="I53" s="42"/>
      <c r="J53" s="39"/>
      <c r="K53" s="40"/>
      <c r="L53" s="41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>
      <c r="A54" s="22">
        <v>46</v>
      </c>
      <c r="B54" s="32" t="s">
        <v>75</v>
      </c>
      <c r="C54" s="33" t="s">
        <v>20</v>
      </c>
      <c r="D54" s="109">
        <v>100</v>
      </c>
      <c r="E54" s="110">
        <v>90000</v>
      </c>
      <c r="F54" s="36">
        <f t="shared" ref="F54:F56" si="6">+D54*E54</f>
        <v>9000000</v>
      </c>
      <c r="G54" s="35"/>
      <c r="H54" s="36">
        <f t="shared" ref="H54:H56" si="7">+F54</f>
        <v>9000000</v>
      </c>
      <c r="I54" s="42"/>
      <c r="J54" s="39"/>
      <c r="K54" s="40"/>
      <c r="L54" s="41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29">
      <c r="A55" s="22">
        <v>47</v>
      </c>
      <c r="B55" s="32" t="s">
        <v>76</v>
      </c>
      <c r="C55" s="33" t="s">
        <v>77</v>
      </c>
      <c r="D55" s="109">
        <v>100</v>
      </c>
      <c r="E55" s="110">
        <v>1820000</v>
      </c>
      <c r="F55" s="36">
        <f t="shared" si="6"/>
        <v>182000000</v>
      </c>
      <c r="G55" s="35"/>
      <c r="H55" s="36">
        <f t="shared" si="7"/>
        <v>182000000</v>
      </c>
      <c r="I55" s="42"/>
      <c r="J55" s="39"/>
      <c r="K55" s="40"/>
      <c r="L55" s="41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1:29">
      <c r="A56" s="22">
        <v>48</v>
      </c>
      <c r="B56" s="32" t="s">
        <v>78</v>
      </c>
      <c r="C56" s="33" t="s">
        <v>20</v>
      </c>
      <c r="D56" s="109">
        <v>100</v>
      </c>
      <c r="E56" s="110">
        <v>348000</v>
      </c>
      <c r="F56" s="36">
        <f t="shared" si="6"/>
        <v>34800000</v>
      </c>
      <c r="G56" s="35"/>
      <c r="H56" s="36">
        <f t="shared" si="7"/>
        <v>34800000</v>
      </c>
      <c r="I56" s="42"/>
      <c r="J56" s="39"/>
      <c r="K56" s="40"/>
      <c r="L56" s="41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>
      <c r="A57" s="22">
        <v>49</v>
      </c>
      <c r="B57" s="32" t="s">
        <v>79</v>
      </c>
      <c r="C57" s="33" t="s">
        <v>80</v>
      </c>
      <c r="D57" s="109">
        <v>100</v>
      </c>
      <c r="E57" s="110">
        <v>200000</v>
      </c>
      <c r="F57" s="36">
        <f t="shared" ref="F57" si="8">+D57*E57</f>
        <v>20000000</v>
      </c>
      <c r="G57" s="35"/>
      <c r="H57" s="36">
        <f t="shared" ref="H57" si="9">+F57</f>
        <v>20000000</v>
      </c>
      <c r="I57" s="42"/>
      <c r="J57" s="39"/>
      <c r="K57" s="40"/>
      <c r="L57" s="41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1:29">
      <c r="A58" s="73" t="s">
        <v>81</v>
      </c>
      <c r="B58" s="74"/>
      <c r="C58" s="74"/>
      <c r="D58" s="74"/>
      <c r="E58" s="75"/>
      <c r="F58" s="45">
        <f>SUM(F9:F57)</f>
        <v>1397651604</v>
      </c>
      <c r="G58" s="41"/>
      <c r="H58" s="45">
        <f>SUM(H9:H57)</f>
        <v>852968604</v>
      </c>
      <c r="I58" s="46">
        <f>SUM(I9:I57)</f>
        <v>544683000</v>
      </c>
      <c r="J58" s="39"/>
      <c r="K58" s="40"/>
      <c r="L58" s="41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29" ht="51" customHeight="1">
      <c r="A59" s="99" t="s">
        <v>82</v>
      </c>
      <c r="B59" s="100"/>
      <c r="C59" s="100"/>
      <c r="D59" s="100"/>
      <c r="E59" s="100"/>
      <c r="F59" s="100"/>
      <c r="G59" s="100"/>
      <c r="H59" s="100"/>
      <c r="I59" s="101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ht="30" customHeight="1">
      <c r="A60" s="14">
        <v>1</v>
      </c>
      <c r="B60" s="15" t="s">
        <v>83</v>
      </c>
      <c r="C60" s="15" t="s">
        <v>84</v>
      </c>
      <c r="D60" s="16">
        <v>6</v>
      </c>
      <c r="E60" s="17">
        <v>3500000</v>
      </c>
      <c r="F60" s="18">
        <f t="shared" ref="F60:F65" si="10">+D60*E60</f>
        <v>21000000</v>
      </c>
      <c r="G60" s="19"/>
      <c r="H60" s="20">
        <f t="shared" ref="H60:H65" si="11">+F60</f>
        <v>21000000</v>
      </c>
      <c r="I60" s="47"/>
      <c r="J60" s="41"/>
      <c r="K60" s="40"/>
      <c r="L60" s="41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29" ht="30" customHeight="1">
      <c r="A61" s="14">
        <v>2</v>
      </c>
      <c r="B61" s="15" t="s">
        <v>85</v>
      </c>
      <c r="C61" s="15" t="s">
        <v>84</v>
      </c>
      <c r="D61" s="16">
        <v>18</v>
      </c>
      <c r="E61" s="17">
        <v>3500000</v>
      </c>
      <c r="F61" s="18">
        <f t="shared" ref="F61" si="12">+D61*E61</f>
        <v>63000000</v>
      </c>
      <c r="G61" s="19"/>
      <c r="H61" s="20">
        <f t="shared" ref="H61" si="13">+F61</f>
        <v>63000000</v>
      </c>
      <c r="I61" s="48"/>
      <c r="J61" s="41"/>
      <c r="K61" s="40"/>
      <c r="L61" s="41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1:29" ht="24.75" customHeight="1">
      <c r="A62" s="23">
        <v>3</v>
      </c>
      <c r="B62" s="49" t="s">
        <v>86</v>
      </c>
      <c r="C62" s="49" t="s">
        <v>84</v>
      </c>
      <c r="D62" s="50">
        <v>12</v>
      </c>
      <c r="E62" s="51">
        <v>3000000</v>
      </c>
      <c r="F62" s="36">
        <f t="shared" si="10"/>
        <v>36000000</v>
      </c>
      <c r="G62" s="41"/>
      <c r="H62" s="52">
        <f t="shared" si="11"/>
        <v>36000000</v>
      </c>
      <c r="I62" s="53"/>
      <c r="J62" s="41"/>
      <c r="K62" s="40"/>
      <c r="L62" s="41"/>
      <c r="M62" s="112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ht="40.5" customHeight="1">
      <c r="A63" s="23">
        <v>4</v>
      </c>
      <c r="B63" s="49" t="s">
        <v>87</v>
      </c>
      <c r="C63" s="69" t="s">
        <v>54</v>
      </c>
      <c r="D63" s="50">
        <v>1</v>
      </c>
      <c r="E63" s="51">
        <v>1100000</v>
      </c>
      <c r="F63" s="36">
        <f t="shared" si="10"/>
        <v>1100000</v>
      </c>
      <c r="G63" s="41"/>
      <c r="H63" s="52">
        <f t="shared" si="11"/>
        <v>1100000</v>
      </c>
      <c r="I63" s="54"/>
      <c r="J63" s="41"/>
      <c r="K63" s="40"/>
      <c r="L63" s="41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</row>
    <row r="64" spans="1:29" ht="15.75" customHeight="1">
      <c r="A64" s="23">
        <v>5</v>
      </c>
      <c r="B64" s="49" t="s">
        <v>88</v>
      </c>
      <c r="C64" s="13" t="s">
        <v>54</v>
      </c>
      <c r="D64" s="50">
        <v>1</v>
      </c>
      <c r="E64" s="51">
        <v>15000000</v>
      </c>
      <c r="F64" s="36">
        <f t="shared" si="10"/>
        <v>15000000</v>
      </c>
      <c r="G64" s="55"/>
      <c r="H64" s="56">
        <f t="shared" si="11"/>
        <v>15000000</v>
      </c>
      <c r="I64" s="57"/>
      <c r="J64" s="41"/>
      <c r="K64" s="40"/>
      <c r="L64" s="41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</row>
    <row r="65" spans="1:29" ht="30.75" customHeight="1">
      <c r="A65" s="23">
        <v>6</v>
      </c>
      <c r="B65" s="49" t="s">
        <v>89</v>
      </c>
      <c r="C65" s="13" t="s">
        <v>54</v>
      </c>
      <c r="D65" s="50">
        <v>1</v>
      </c>
      <c r="E65" s="51">
        <v>10900000</v>
      </c>
      <c r="F65" s="36">
        <f t="shared" si="10"/>
        <v>10900000</v>
      </c>
      <c r="G65" s="41"/>
      <c r="H65" s="52">
        <f t="shared" si="11"/>
        <v>10900000</v>
      </c>
      <c r="I65" s="54"/>
      <c r="J65" s="41"/>
      <c r="K65" s="40"/>
      <c r="L65" s="41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</row>
    <row r="66" spans="1:29" ht="24.75" customHeight="1">
      <c r="A66" s="73" t="s">
        <v>90</v>
      </c>
      <c r="B66" s="74"/>
      <c r="C66" s="74"/>
      <c r="D66" s="74"/>
      <c r="E66" s="75"/>
      <c r="F66" s="58">
        <f>SUM(F60:F65)</f>
        <v>147000000</v>
      </c>
      <c r="G66" s="59"/>
      <c r="H66" s="58">
        <f>SUM(H60:H65)</f>
        <v>147000000</v>
      </c>
      <c r="I66" s="60">
        <f>SUM(I60:I62)</f>
        <v>0</v>
      </c>
      <c r="J66" s="113"/>
      <c r="K66" s="40"/>
      <c r="L66" s="41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</row>
    <row r="67" spans="1:29" ht="15.75" customHeight="1">
      <c r="A67" s="76" t="s">
        <v>91</v>
      </c>
      <c r="B67" s="77"/>
      <c r="C67" s="77"/>
      <c r="D67" s="77"/>
      <c r="E67" s="78"/>
      <c r="F67" s="61">
        <f>F66+F58</f>
        <v>1544651604</v>
      </c>
      <c r="G67" s="62"/>
      <c r="H67" s="61">
        <f>H66+H58</f>
        <v>999968604</v>
      </c>
      <c r="I67" s="63">
        <f>I66+I58</f>
        <v>544683000</v>
      </c>
      <c r="J67" s="29"/>
      <c r="K67" s="26"/>
      <c r="L67" s="29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1:29" ht="15.75" customHeight="1" thickBot="1">
      <c r="A68" s="24"/>
      <c r="B68" s="64"/>
      <c r="C68" s="65"/>
      <c r="D68" s="64"/>
      <c r="E68" s="66"/>
      <c r="F68" s="67"/>
      <c r="G68" s="64"/>
      <c r="H68" s="64"/>
      <c r="I68" s="68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 ht="15.75" customHeight="1">
      <c r="A69" s="26"/>
      <c r="B69" s="26"/>
      <c r="C69" s="27"/>
      <c r="D69" s="26"/>
      <c r="E69" s="28"/>
      <c r="F69" s="29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29" ht="15.75" customHeight="1">
      <c r="A70" s="102" t="s">
        <v>92</v>
      </c>
      <c r="B70" s="103"/>
      <c r="C70" s="27"/>
      <c r="D70" s="26"/>
      <c r="E70" s="28"/>
      <c r="F70" s="29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29" ht="15.75" customHeight="1">
      <c r="A71" s="104" t="s">
        <v>93</v>
      </c>
      <c r="B71" s="103"/>
      <c r="C71" s="27"/>
      <c r="D71" s="26"/>
      <c r="E71" s="28"/>
      <c r="F71" s="114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 ht="15.75" customHeight="1">
      <c r="A72" s="104" t="s">
        <v>94</v>
      </c>
      <c r="B72" s="103"/>
      <c r="C72" s="27"/>
      <c r="D72" s="26"/>
      <c r="E72" s="28"/>
      <c r="F72" s="29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ht="15.75" customHeight="1">
      <c r="A73" s="26"/>
      <c r="B73" s="26"/>
      <c r="C73" s="27"/>
      <c r="D73" s="26"/>
      <c r="E73" s="28"/>
      <c r="F73" s="29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ht="15.75" customHeight="1">
      <c r="A74" s="26"/>
      <c r="B74" s="26"/>
      <c r="C74" s="27"/>
      <c r="D74" s="26"/>
      <c r="E74" s="28"/>
      <c r="F74" s="29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 ht="15.75" customHeight="1">
      <c r="A75" s="26"/>
      <c r="B75" s="26"/>
      <c r="C75" s="27"/>
      <c r="D75" s="26"/>
      <c r="E75" s="28"/>
      <c r="F75" s="29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 ht="15.75" customHeight="1">
      <c r="A76" s="26"/>
      <c r="B76" s="26"/>
      <c r="C76" s="27"/>
      <c r="D76" s="26"/>
      <c r="E76" s="28"/>
      <c r="F76" s="29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 ht="15.75" customHeight="1">
      <c r="A77" s="26"/>
      <c r="B77" s="26"/>
      <c r="C77" s="27"/>
      <c r="D77" s="26"/>
      <c r="E77" s="28"/>
      <c r="F77" s="29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 ht="15" customHeight="1">
      <c r="B78" s="26"/>
      <c r="C78" s="27"/>
      <c r="D78" s="26"/>
      <c r="E78" s="28"/>
    </row>
    <row r="79" spans="1:29" ht="15" customHeight="1">
      <c r="B79" s="26"/>
      <c r="C79" s="27"/>
      <c r="D79" s="26"/>
      <c r="E79" s="28"/>
    </row>
    <row r="80" spans="1:29" ht="15" customHeight="1">
      <c r="B80" s="26"/>
      <c r="C80" s="27"/>
      <c r="D80" s="26"/>
      <c r="E80" s="28"/>
    </row>
    <row r="81" spans="2:5" ht="15" customHeight="1">
      <c r="B81" s="26"/>
      <c r="C81" s="27"/>
      <c r="D81" s="26"/>
      <c r="E81" s="28"/>
    </row>
    <row r="82" spans="2:5" ht="15" customHeight="1">
      <c r="B82" s="26"/>
      <c r="C82" s="27"/>
      <c r="D82" s="26"/>
      <c r="E82" s="28"/>
    </row>
    <row r="83" spans="2:5" ht="15" customHeight="1">
      <c r="B83" s="26"/>
      <c r="C83" s="27"/>
      <c r="D83" s="26"/>
      <c r="E83" s="28"/>
    </row>
  </sheetData>
  <mergeCells count="15">
    <mergeCell ref="A6:B6"/>
    <mergeCell ref="A7:I7"/>
    <mergeCell ref="A8:I8"/>
    <mergeCell ref="A59:I59"/>
    <mergeCell ref="C1:H1"/>
    <mergeCell ref="C2:H2"/>
    <mergeCell ref="A4:B4"/>
    <mergeCell ref="C4:I4"/>
    <mergeCell ref="A1:B2"/>
    <mergeCell ref="I1:I2"/>
    <mergeCell ref="J8:T8"/>
    <mergeCell ref="U8:AC8"/>
    <mergeCell ref="A58:E58"/>
    <mergeCell ref="A66:E66"/>
    <mergeCell ref="A67:E67"/>
  </mergeCells>
  <dataValidations count="2"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E25:E36" xr:uid="{00000000-0002-0000-0000-000000000000}">
      <formula1>0</formula1>
    </dataValidation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60:E62" xr:uid="{00000000-0002-0000-0000-000001000000}">
      <formula1>0</formula1>
    </dataValidation>
  </dataValidations>
  <hyperlinks>
    <hyperlink ref="B25" location="_ftn1" display="_ftn1" xr:uid="{00000000-0004-0000-0000-000000000000}"/>
    <hyperlink ref="B30" location="_ftn1" display="_ftn1" xr:uid="{00000000-0004-0000-0000-000001000000}"/>
    <hyperlink ref="B31" location="_ftn2" display="_ftn2" xr:uid="{00000000-0004-0000-0000-000002000000}"/>
    <hyperlink ref="B45" location="_ftn1" display="_ftn1" xr:uid="{00000000-0004-0000-0000-000003000000}"/>
  </hyperlink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2021-08-31T11:25:46Z</dcterms:modified>
  <cp:category/>
  <cp:contentStatus/>
</cp:coreProperties>
</file>