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4"/>
  <workbookPr/>
  <mc:AlternateContent xmlns:mc="http://schemas.openxmlformats.org/markup-compatibility/2006">
    <mc:Choice Requires="x15">
      <x15ac:absPath xmlns:x15ac="http://schemas.microsoft.com/office/spreadsheetml/2010/11/ac" url="C:\Users\soray\Documents\SORAYA PARDO\ART 2021\DEEP 2021\CONTRATACIÓN FCP\ZONA 1\FICHAS Y PPTO PROYECTOS FCP ZONA 1\"/>
    </mc:Choice>
  </mc:AlternateContent>
  <xr:revisionPtr revIDLastSave="6" documentId="8_{4B9DA6A8-D79F-4116-ADF0-68630D4EF1E8}" xr6:coauthVersionLast="47" xr6:coauthVersionMax="47" xr10:uidLastSave="{D859B952-F014-49A0-B1F0-A05FC51733E4}"/>
  <bookViews>
    <workbookView xWindow="-120" yWindow="-120" windowWidth="20730" windowHeight="11160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H36" i="1" s="1"/>
  <c r="D28" i="1"/>
  <c r="F28" i="1" s="1"/>
  <c r="H28" i="1" s="1"/>
  <c r="D40" i="1"/>
  <c r="D13" i="1"/>
  <c r="D12" i="1"/>
  <c r="D25" i="1"/>
  <c r="F25" i="1" s="1"/>
  <c r="H25" i="1" s="1"/>
  <c r="D35" i="1"/>
  <c r="F35" i="1" s="1"/>
  <c r="H35" i="1" s="1"/>
  <c r="F31" i="1"/>
  <c r="H31" i="1" s="1"/>
  <c r="F33" i="1"/>
  <c r="H33" i="1" s="1"/>
  <c r="F34" i="1"/>
  <c r="H34" i="1" s="1"/>
  <c r="F32" i="1"/>
  <c r="H32" i="1" s="1"/>
  <c r="D15" i="1" l="1"/>
  <c r="D10" i="1" l="1"/>
  <c r="D39" i="1"/>
  <c r="D38" i="1"/>
  <c r="D37" i="1"/>
  <c r="F30" i="1"/>
  <c r="H30" i="1" s="1"/>
  <c r="F29" i="1"/>
  <c r="H29" i="1" s="1"/>
  <c r="F27" i="1"/>
  <c r="H27" i="1" s="1"/>
  <c r="F26" i="1"/>
  <c r="H26" i="1" s="1"/>
  <c r="D14" i="1" l="1"/>
  <c r="D24" i="1"/>
  <c r="D23" i="1"/>
  <c r="D22" i="1"/>
  <c r="D21" i="1"/>
  <c r="D20" i="1"/>
  <c r="D19" i="1"/>
  <c r="D18" i="1"/>
  <c r="D17" i="1"/>
  <c r="D16" i="1"/>
  <c r="E45" i="1"/>
  <c r="D9" i="1"/>
  <c r="F47" i="1"/>
  <c r="H47" i="1" s="1"/>
  <c r="E48" i="1" l="1"/>
  <c r="F48" i="1" s="1"/>
  <c r="H48" i="1" s="1"/>
  <c r="F46" i="1"/>
  <c r="H46" i="1" s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40" i="1" l="1"/>
  <c r="H40" i="1" s="1"/>
  <c r="F23" i="1"/>
  <c r="H23" i="1" s="1"/>
  <c r="F39" i="1"/>
  <c r="H39" i="1" s="1"/>
  <c r="F37" i="1"/>
  <c r="H37" i="1" s="1"/>
  <c r="F24" i="1"/>
  <c r="H24" i="1" s="1"/>
  <c r="F22" i="1"/>
  <c r="H22" i="1" s="1"/>
  <c r="H18" i="1"/>
  <c r="F38" i="1"/>
  <c r="H20" i="1"/>
  <c r="H19" i="1"/>
  <c r="H21" i="1"/>
  <c r="H38" i="1" l="1"/>
  <c r="I50" i="1"/>
  <c r="F49" i="1"/>
  <c r="H49" i="1" s="1"/>
  <c r="F45" i="1"/>
  <c r="H45" i="1" s="1"/>
  <c r="F44" i="1"/>
  <c r="H44" i="1" s="1"/>
  <c r="H17" i="1"/>
  <c r="H16" i="1"/>
  <c r="H15" i="1"/>
  <c r="H14" i="1"/>
  <c r="H13" i="1"/>
  <c r="H12" i="1"/>
  <c r="H11" i="1"/>
  <c r="H10" i="1"/>
  <c r="I9" i="1"/>
  <c r="I42" i="1" s="1"/>
  <c r="H42" i="1" l="1"/>
  <c r="I52" i="1"/>
  <c r="F50" i="1"/>
  <c r="F42" i="1"/>
  <c r="H50" i="1"/>
  <c r="H52" i="1" l="1"/>
  <c r="F52" i="1"/>
</calcChain>
</file>

<file path=xl/sharedStrings.xml><?xml version="1.0" encoding="utf-8"?>
<sst xmlns="http://schemas.openxmlformats.org/spreadsheetml/2006/main" count="95" uniqueCount="76">
  <si>
    <t>PRESUPUESTO DEL PROYECTO</t>
  </si>
  <si>
    <t>AGENCIA DE RENOVACION DEL TERRITORIO - ART</t>
  </si>
  <si>
    <t>NOMBRE DEL PROYECTO</t>
  </si>
  <si>
    <t>FORTALECIMIENTO DE LA CADENA PRODUCTIVA FRUTÍCOLA EN EL MUNICIPIO DE MARÍA LA BAJA, BOLÍVAR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</si>
  <si>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</si>
  <si>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</si>
  <si>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</si>
  <si>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</si>
  <si>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</si>
  <si>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</si>
  <si>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</si>
  <si>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5.1. Componente 1: Fortalecer la capacidad técnica, para el manejo de cultivos frutícolas en sistemas agroforestales sotenibles</t>
  </si>
  <si>
    <t>Actividad 1: Implementar 100 hectáreas de plátano hartón en asocio con maíz híbrido</t>
  </si>
  <si>
    <t>Mano de obra</t>
  </si>
  <si>
    <t>Jornales</t>
  </si>
  <si>
    <t>Cornos de plátano hartón</t>
  </si>
  <si>
    <t>Unidad</t>
  </si>
  <si>
    <t>Semilla maíz híbrido FNC 115</t>
  </si>
  <si>
    <t>Bolsa x 70.000 semillas</t>
  </si>
  <si>
    <t>15-15-15</t>
  </si>
  <si>
    <t>Bulto X 50 Kg</t>
  </si>
  <si>
    <t>Sulfato de amonio</t>
  </si>
  <si>
    <t>Insecticida</t>
  </si>
  <si>
    <t>Litro</t>
  </si>
  <si>
    <t xml:space="preserve">Sacos de polipropileno </t>
  </si>
  <si>
    <t>Materia Orgánica (abimgra)</t>
  </si>
  <si>
    <t>Roca fosfórica</t>
  </si>
  <si>
    <t>Micorrizas</t>
  </si>
  <si>
    <t>Bulto X 40 Kg</t>
  </si>
  <si>
    <t>RAFOS (12-24-12)</t>
  </si>
  <si>
    <t>Agrimins</t>
  </si>
  <si>
    <t>Abotek</t>
  </si>
  <si>
    <t>Yodo Agricola</t>
  </si>
  <si>
    <t xml:space="preserve"> Litro </t>
  </si>
  <si>
    <t xml:space="preserve">Fertinvesa K Fosfito de Potasio Sl </t>
  </si>
  <si>
    <t>Manzate</t>
  </si>
  <si>
    <t>Kg</t>
  </si>
  <si>
    <t>Cal dolomita</t>
  </si>
  <si>
    <t>Bulto x 50 kg</t>
  </si>
  <si>
    <t>Bomba de espalda</t>
  </si>
  <si>
    <t>Palin con cabo de madera</t>
  </si>
  <si>
    <t>Lima triangular de 6 pulgadas</t>
  </si>
  <si>
    <t>Barretón con cabo de madera 3 libras</t>
  </si>
  <si>
    <t xml:space="preserve">Paladraga </t>
  </si>
  <si>
    <t xml:space="preserve">Pala cargadora redonda con cabo No 2 </t>
  </si>
  <si>
    <t>Botas pantaneras</t>
  </si>
  <si>
    <t>Par</t>
  </si>
  <si>
    <t>Machete tres canales pulido 22 pulgadas</t>
  </si>
  <si>
    <t>Machete barrigón 18 pulgadas</t>
  </si>
  <si>
    <t>Bolsas para embolsado de plátano</t>
  </si>
  <si>
    <t>Paquete x 50 unidades</t>
  </si>
  <si>
    <t>Carretilla de 120 litros trabajo pesado</t>
  </si>
  <si>
    <t xml:space="preserve">Mecanización del terreno </t>
  </si>
  <si>
    <t xml:space="preserve"> Global </t>
  </si>
  <si>
    <t xml:space="preserve">Análisis de suelo  </t>
  </si>
  <si>
    <t xml:space="preserve"> Muestra </t>
  </si>
  <si>
    <t xml:space="preserve"> Transporte de insumos  (plátano-maíz) </t>
  </si>
  <si>
    <t>Bulto</t>
  </si>
  <si>
    <t xml:space="preserve"> Transporte de cosecha (plátano-maíz)</t>
  </si>
  <si>
    <t>Tonelada</t>
  </si>
  <si>
    <t>SUBTOTAL COMPONENTE 1</t>
  </si>
  <si>
    <t xml:space="preserve"> Componente 2: Capacitar a los productores en procesos de planeación y organización para el acopio, mercadeo y comercialización de sus productos.</t>
  </si>
  <si>
    <t>Profesional socioempresarial</t>
  </si>
  <si>
    <t>Mes Profesional</t>
  </si>
  <si>
    <t>Logistica de operacion, alquiler de equipo, alquiler de salon y refrigerios</t>
  </si>
  <si>
    <t>Mes</t>
  </si>
  <si>
    <t>Papelería, materiales</t>
  </si>
  <si>
    <t>Profesional agrónomo (2)</t>
  </si>
  <si>
    <t>Acompañamiento Ambiental</t>
  </si>
  <si>
    <t>Ficha</t>
  </si>
  <si>
    <t>2.7</t>
  </si>
  <si>
    <t>SUBTOTAL COMPONENTE. 2</t>
  </si>
  <si>
    <t>TOTAL PRESUPUESTO INVERSIÓN DIRECTA</t>
  </si>
  <si>
    <t>NOTA</t>
  </si>
  <si>
    <t>El presupuesto corresponde al valor del proyecto estructurado.</t>
  </si>
  <si>
    <t>La ART financiará el valor del costo directo ajustado con el IPC 2020 (1.61%) y el costo de implementación fue recalculado de manera global para los 13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</si>
</sst>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&quot;-&quot;??_-;_-@"/>
    <numFmt numFmtId="167" formatCode="_-&quot;$&quot;* #,##0_-;\-&quot;$&quot;* #,##0_-;_-&quot;$&quot;* &quot;-&quot;??_-;_-@"/>
    <numFmt numFmtId="168" formatCode="_-&quot;$&quot;* #,##0.0_-;\-&quot;$&quot;* #,##0.0_-;_-&quot;$&quot;* &quot;-&quot;??_-;_-@"/>
    <numFmt numFmtId="169" formatCode="_-&quot;$&quot;* #,##0.00_-;\-&quot;$&quot;* #,##0.00_-;_-&quot;$&quot;* &quot;-&quot;??_-;_-@"/>
    <numFmt numFmtId="170" formatCode="_-* #,##0.00_-;\-* #,##0.00_-;_-* &quot;-&quot;??_-;_-@"/>
    <numFmt numFmtId="171" formatCode="_-&quot;$&quot;\ * #,##0.0_-;\-&quot;$&quot;\ * #,##0.0_-;_-&quot;$&quot;\ * &quot;-&quot;?_-;_-@_-"/>
    <numFmt numFmtId="172" formatCode="_-&quot;$&quot;\ * #,##0.0000_-;\-&quot;$&quot;\ * #,##0.0000_-;_-&quot;$&quot;\ * &quot;-&quot;??_-;_-@_-"/>
  </numFmts>
  <fonts count="1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rgb="FFFFFFFF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136">
    <xf numFmtId="0" fontId="0" fillId="0" borderId="0" xfId="0" applyFont="1" applyAlignment="1"/>
    <xf numFmtId="0" fontId="4" fillId="3" borderId="14" xfId="0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 wrapText="1"/>
    </xf>
    <xf numFmtId="167" fontId="4" fillId="3" borderId="14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left" wrapText="1"/>
    </xf>
    <xf numFmtId="167" fontId="0" fillId="2" borderId="22" xfId="0" applyNumberFormat="1" applyFont="1" applyFill="1" applyBorder="1" applyAlignment="1">
      <alignment horizontal="right" wrapText="1"/>
    </xf>
    <xf numFmtId="0" fontId="0" fillId="2" borderId="23" xfId="0" applyFont="1" applyFill="1" applyBorder="1" applyAlignment="1">
      <alignment horizontal="left" wrapText="1"/>
    </xf>
    <xf numFmtId="3" fontId="0" fillId="2" borderId="23" xfId="0" applyNumberFormat="1" applyFont="1" applyFill="1" applyBorder="1" applyAlignment="1">
      <alignment horizontal="center" wrapText="1"/>
    </xf>
    <xf numFmtId="167" fontId="0" fillId="2" borderId="23" xfId="0" applyNumberFormat="1" applyFont="1" applyFill="1" applyBorder="1" applyAlignment="1">
      <alignment horizontal="right" wrapText="1"/>
    </xf>
    <xf numFmtId="167" fontId="0" fillId="2" borderId="24" xfId="0" applyNumberFormat="1" applyFont="1" applyFill="1" applyBorder="1" applyAlignment="1">
      <alignment horizontal="right" wrapText="1"/>
    </xf>
    <xf numFmtId="0" fontId="0" fillId="2" borderId="23" xfId="0" applyFont="1" applyFill="1" applyBorder="1" applyAlignment="1">
      <alignment wrapText="1"/>
    </xf>
    <xf numFmtId="3" fontId="0" fillId="0" borderId="23" xfId="0" applyNumberFormat="1" applyFont="1" applyBorder="1" applyAlignment="1">
      <alignment horizontal="center" wrapText="1"/>
    </xf>
    <xf numFmtId="167" fontId="1" fillId="4" borderId="14" xfId="0" applyNumberFormat="1" applyFont="1" applyFill="1" applyBorder="1" applyAlignment="1">
      <alignment wrapText="1"/>
    </xf>
    <xf numFmtId="167" fontId="1" fillId="4" borderId="16" xfId="0" applyNumberFormat="1" applyFont="1" applyFill="1" applyBorder="1" applyAlignment="1">
      <alignment wrapText="1"/>
    </xf>
    <xf numFmtId="0" fontId="0" fillId="2" borderId="27" xfId="0" applyFont="1" applyFill="1" applyBorder="1" applyAlignment="1">
      <alignment wrapText="1"/>
    </xf>
    <xf numFmtId="167" fontId="0" fillId="2" borderId="14" xfId="0" applyNumberFormat="1" applyFont="1" applyFill="1" applyBorder="1" applyAlignment="1">
      <alignment wrapText="1"/>
    </xf>
    <xf numFmtId="167" fontId="0" fillId="2" borderId="14" xfId="0" applyNumberFormat="1" applyFont="1" applyFill="1" applyBorder="1" applyAlignment="1">
      <alignment horizontal="center" wrapText="1"/>
    </xf>
    <xf numFmtId="167" fontId="0" fillId="2" borderId="16" xfId="0" applyNumberFormat="1" applyFont="1" applyFill="1" applyBorder="1" applyAlignment="1">
      <alignment wrapText="1"/>
    </xf>
    <xf numFmtId="167" fontId="0" fillId="2" borderId="23" xfId="0" applyNumberFormat="1" applyFont="1" applyFill="1" applyBorder="1" applyAlignment="1">
      <alignment horizontal="center" wrapText="1"/>
    </xf>
    <xf numFmtId="167" fontId="0" fillId="2" borderId="24" xfId="0" applyNumberFormat="1" applyFont="1" applyFill="1" applyBorder="1" applyAlignment="1">
      <alignment horizontal="center" wrapText="1"/>
    </xf>
    <xf numFmtId="167" fontId="0" fillId="2" borderId="24" xfId="0" applyNumberFormat="1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0" fontId="6" fillId="2" borderId="23" xfId="0" applyFont="1" applyFill="1" applyBorder="1" applyAlignment="1">
      <alignment horizontal="center" wrapText="1"/>
    </xf>
    <xf numFmtId="166" fontId="6" fillId="2" borderId="23" xfId="0" applyNumberFormat="1" applyFont="1" applyFill="1" applyBorder="1" applyAlignment="1">
      <alignment horizontal="center" wrapText="1"/>
    </xf>
    <xf numFmtId="168" fontId="1" fillId="4" borderId="23" xfId="0" applyNumberFormat="1" applyFont="1" applyFill="1" applyBorder="1"/>
    <xf numFmtId="169" fontId="1" fillId="4" borderId="24" xfId="0" applyNumberFormat="1" applyFont="1" applyFill="1" applyBorder="1"/>
    <xf numFmtId="167" fontId="0" fillId="2" borderId="29" xfId="0" applyNumberFormat="1" applyFont="1" applyFill="1" applyBorder="1"/>
    <xf numFmtId="0" fontId="0" fillId="0" borderId="0" xfId="0" applyFont="1" applyAlignment="1"/>
    <xf numFmtId="0" fontId="0" fillId="2" borderId="19" xfId="0" applyFont="1" applyFill="1" applyBorder="1" applyAlignment="1">
      <alignment horizontal="left" wrapText="1"/>
    </xf>
    <xf numFmtId="0" fontId="0" fillId="2" borderId="25" xfId="0" applyFont="1" applyFill="1" applyBorder="1" applyAlignment="1">
      <alignment horizontal="left" wrapText="1"/>
    </xf>
    <xf numFmtId="3" fontId="0" fillId="2" borderId="25" xfId="0" applyNumberFormat="1" applyFont="1" applyFill="1" applyBorder="1" applyAlignment="1">
      <alignment horizontal="center" wrapText="1"/>
    </xf>
    <xf numFmtId="166" fontId="0" fillId="2" borderId="13" xfId="0" applyNumberFormat="1" applyFont="1" applyFill="1" applyBorder="1" applyAlignment="1">
      <alignment horizontal="right" wrapText="1"/>
    </xf>
    <xf numFmtId="167" fontId="0" fillId="2" borderId="14" xfId="0" applyNumberFormat="1" applyFont="1" applyFill="1" applyBorder="1" applyAlignment="1">
      <alignment horizontal="right" wrapText="1"/>
    </xf>
    <xf numFmtId="167" fontId="0" fillId="2" borderId="20" xfId="0" applyNumberFormat="1" applyFont="1" applyFill="1" applyBorder="1" applyAlignment="1">
      <alignment horizontal="right" wrapText="1"/>
    </xf>
    <xf numFmtId="167" fontId="0" fillId="2" borderId="16" xfId="0" applyNumberFormat="1" applyFont="1" applyFill="1" applyBorder="1" applyAlignment="1">
      <alignment horizontal="right" wrapText="1"/>
    </xf>
    <xf numFmtId="167" fontId="0" fillId="2" borderId="20" xfId="0" applyNumberFormat="1" applyFont="1" applyFill="1" applyBorder="1" applyAlignment="1">
      <alignment wrapText="1"/>
    </xf>
    <xf numFmtId="0" fontId="0" fillId="2" borderId="20" xfId="0" applyFont="1" applyFill="1" applyBorder="1" applyAlignment="1">
      <alignment wrapText="1"/>
    </xf>
    <xf numFmtId="0" fontId="2" fillId="0" borderId="23" xfId="0" applyFont="1" applyBorder="1" applyAlignment="1">
      <alignment horizontal="left" wrapText="1"/>
    </xf>
    <xf numFmtId="169" fontId="0" fillId="2" borderId="23" xfId="0" applyNumberFormat="1" applyFont="1" applyFill="1" applyBorder="1" applyAlignment="1">
      <alignment horizontal="right" wrapText="1"/>
    </xf>
    <xf numFmtId="170" fontId="0" fillId="2" borderId="23" xfId="0" applyNumberFormat="1" applyFont="1" applyFill="1" applyBorder="1" applyAlignment="1">
      <alignment horizontal="right" wrapText="1"/>
    </xf>
    <xf numFmtId="0" fontId="7" fillId="2" borderId="27" xfId="0" applyFont="1" applyFill="1" applyBorder="1" applyAlignment="1">
      <alignment wrapText="1"/>
    </xf>
    <xf numFmtId="169" fontId="0" fillId="7" borderId="23" xfId="0" applyNumberFormat="1" applyFont="1" applyFill="1" applyBorder="1" applyAlignment="1">
      <alignment horizontal="right" wrapText="1"/>
    </xf>
    <xf numFmtId="0" fontId="2" fillId="0" borderId="9" xfId="0" applyFont="1" applyBorder="1" applyAlignment="1">
      <alignment horizontal="left" wrapText="1"/>
    </xf>
    <xf numFmtId="0" fontId="0" fillId="0" borderId="23" xfId="0" applyBorder="1" applyAlignment="1">
      <alignment wrapText="1"/>
    </xf>
    <xf numFmtId="0" fontId="7" fillId="2" borderId="23" xfId="0" applyFont="1" applyFill="1" applyBorder="1" applyAlignment="1">
      <alignment wrapText="1"/>
    </xf>
    <xf numFmtId="0" fontId="7" fillId="2" borderId="23" xfId="0" applyFont="1" applyFill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30" xfId="0" applyFont="1" applyBorder="1" applyAlignment="1">
      <alignment horizontal="left"/>
    </xf>
    <xf numFmtId="167" fontId="0" fillId="2" borderId="20" xfId="0" applyNumberFormat="1" applyFont="1" applyFill="1" applyBorder="1" applyAlignment="1">
      <alignment horizontal="center" wrapText="1"/>
    </xf>
    <xf numFmtId="0" fontId="2" fillId="0" borderId="20" xfId="0" applyFont="1" applyBorder="1" applyAlignment="1">
      <alignment horizontal="left" wrapText="1"/>
    </xf>
    <xf numFmtId="0" fontId="0" fillId="2" borderId="23" xfId="0" applyFill="1" applyBorder="1" applyAlignment="1">
      <alignment wrapText="1"/>
    </xf>
    <xf numFmtId="0" fontId="0" fillId="2" borderId="23" xfId="0" applyFill="1" applyBorder="1" applyAlignment="1">
      <alignment horizontal="left" wrapText="1"/>
    </xf>
    <xf numFmtId="166" fontId="0" fillId="2" borderId="23" xfId="0" applyNumberFormat="1" applyFill="1" applyBorder="1" applyAlignment="1">
      <alignment horizontal="right" wrapText="1"/>
    </xf>
    <xf numFmtId="0" fontId="7" fillId="7" borderId="23" xfId="0" applyFont="1" applyFill="1" applyBorder="1" applyAlignment="1">
      <alignment wrapText="1"/>
    </xf>
    <xf numFmtId="0" fontId="0" fillId="2" borderId="26" xfId="0" applyFill="1" applyBorder="1" applyAlignment="1">
      <alignment horizontal="left" wrapText="1"/>
    </xf>
    <xf numFmtId="3" fontId="0" fillId="2" borderId="23" xfId="0" applyNumberFormat="1" applyFill="1" applyBorder="1" applyAlignment="1">
      <alignment horizontal="center" wrapText="1"/>
    </xf>
    <xf numFmtId="3" fontId="0" fillId="0" borderId="23" xfId="0" applyNumberFormat="1" applyBorder="1" applyAlignment="1">
      <alignment horizontal="center" wrapText="1"/>
    </xf>
    <xf numFmtId="165" fontId="0" fillId="2" borderId="20" xfId="2" applyFont="1" applyFill="1" applyBorder="1" applyAlignment="1">
      <alignment wrapText="1"/>
    </xf>
    <xf numFmtId="172" fontId="0" fillId="2" borderId="20" xfId="1" applyNumberFormat="1" applyFont="1" applyFill="1" applyBorder="1" applyAlignment="1">
      <alignment wrapText="1"/>
    </xf>
    <xf numFmtId="0" fontId="1" fillId="4" borderId="17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 wrapText="1"/>
    </xf>
    <xf numFmtId="0" fontId="0" fillId="2" borderId="19" xfId="0" applyFont="1" applyFill="1" applyBorder="1" applyAlignment="1">
      <alignment horizontal="center" wrapText="1"/>
    </xf>
    <xf numFmtId="0" fontId="0" fillId="2" borderId="1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5" borderId="17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left" vertical="center" wrapText="1"/>
    </xf>
    <xf numFmtId="0" fontId="1" fillId="6" borderId="17" xfId="0" applyFont="1" applyFill="1" applyBorder="1" applyAlignment="1">
      <alignment horizontal="left" vertical="center" wrapText="1"/>
    </xf>
    <xf numFmtId="0" fontId="0" fillId="2" borderId="31" xfId="0" applyFont="1" applyFill="1" applyBorder="1" applyAlignment="1">
      <alignment horizontal="left"/>
    </xf>
    <xf numFmtId="0" fontId="0" fillId="2" borderId="31" xfId="0" applyFont="1" applyFill="1" applyBorder="1"/>
    <xf numFmtId="166" fontId="0" fillId="2" borderId="31" xfId="0" applyNumberFormat="1" applyFont="1" applyFill="1" applyBorder="1"/>
    <xf numFmtId="168" fontId="0" fillId="2" borderId="31" xfId="0" applyNumberFormat="1" applyFont="1" applyFill="1" applyBorder="1"/>
    <xf numFmtId="168" fontId="0" fillId="2" borderId="31" xfId="0" applyNumberFormat="1" applyFont="1" applyFill="1" applyBorder="1" applyAlignment="1">
      <alignment horizontal="center"/>
    </xf>
    <xf numFmtId="169" fontId="0" fillId="2" borderId="32" xfId="0" applyNumberFormat="1" applyFont="1" applyFill="1" applyBorder="1" applyAlignment="1">
      <alignment horizontal="center"/>
    </xf>
    <xf numFmtId="0" fontId="0" fillId="0" borderId="20" xfId="0" applyFont="1" applyBorder="1" applyAlignment="1"/>
    <xf numFmtId="0" fontId="9" fillId="2" borderId="0" xfId="0" applyFont="1" applyFill="1"/>
    <xf numFmtId="0" fontId="10" fillId="2" borderId="0" xfId="0" applyFont="1" applyFill="1"/>
    <xf numFmtId="0" fontId="2" fillId="0" borderId="2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0" fillId="2" borderId="20" xfId="0" applyFont="1" applyFill="1" applyBorder="1" applyAlignment="1">
      <alignment horizontal="center" vertical="center"/>
    </xf>
    <xf numFmtId="0" fontId="2" fillId="0" borderId="21" xfId="0" applyFont="1" applyBorder="1" applyAlignment="1"/>
    <xf numFmtId="0" fontId="2" fillId="0" borderId="7" xfId="0" applyFont="1" applyBorder="1" applyAlignment="1"/>
    <xf numFmtId="0" fontId="2" fillId="0" borderId="28" xfId="0" applyFont="1" applyBorder="1" applyAlignment="1"/>
    <xf numFmtId="0" fontId="2" fillId="0" borderId="9" xfId="0" applyFont="1" applyBorder="1" applyAlignment="1"/>
    <xf numFmtId="0" fontId="2" fillId="0" borderId="22" xfId="0" applyFont="1" applyBorder="1" applyAlignment="1"/>
    <xf numFmtId="0" fontId="0" fillId="2" borderId="19" xfId="0" applyFont="1" applyFill="1" applyBorder="1"/>
    <xf numFmtId="0" fontId="0" fillId="2" borderId="20" xfId="0" applyFont="1" applyFill="1" applyBorder="1"/>
    <xf numFmtId="0" fontId="0" fillId="2" borderId="20" xfId="0" applyFont="1" applyFill="1" applyBorder="1" applyAlignment="1">
      <alignment horizontal="left"/>
    </xf>
    <xf numFmtId="166" fontId="0" fillId="2" borderId="20" xfId="0" applyNumberFormat="1" applyFont="1" applyFill="1" applyBorder="1"/>
    <xf numFmtId="167" fontId="0" fillId="2" borderId="20" xfId="0" applyNumberFormat="1" applyFont="1" applyFill="1" applyBorder="1"/>
    <xf numFmtId="0" fontId="0" fillId="2" borderId="18" xfId="0" applyFont="1" applyFill="1" applyBorder="1"/>
    <xf numFmtId="0" fontId="4" fillId="3" borderId="21" xfId="0" applyFont="1" applyFill="1" applyBorder="1" applyAlignment="1">
      <alignment horizontal="left" vertical="center"/>
    </xf>
    <xf numFmtId="0" fontId="2" fillId="0" borderId="10" xfId="0" applyFont="1" applyBorder="1" applyAlignment="1"/>
    <xf numFmtId="0" fontId="2" fillId="0" borderId="11" xfId="0" applyFont="1" applyBorder="1" applyAlignment="1"/>
    <xf numFmtId="0" fontId="0" fillId="2" borderId="20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left" vertical="center"/>
    </xf>
    <xf numFmtId="166" fontId="5" fillId="2" borderId="20" xfId="0" applyNumberFormat="1" applyFont="1" applyFill="1" applyBorder="1" applyAlignment="1">
      <alignment vertical="center"/>
    </xf>
    <xf numFmtId="167" fontId="5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 wrapText="1"/>
    </xf>
    <xf numFmtId="0" fontId="0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2" fillId="0" borderId="13" xfId="0" applyFont="1" applyBorder="1" applyAlignment="1"/>
    <xf numFmtId="0" fontId="1" fillId="2" borderId="20" xfId="0" applyFont="1" applyFill="1" applyBorder="1" applyAlignment="1">
      <alignment horizontal="left" vertical="center" wrapText="1"/>
    </xf>
    <xf numFmtId="0" fontId="2" fillId="0" borderId="20" xfId="0" applyFont="1" applyBorder="1" applyAlignment="1"/>
    <xf numFmtId="0" fontId="2" fillId="0" borderId="18" xfId="0" applyFont="1" applyBorder="1" applyAlignment="1"/>
    <xf numFmtId="0" fontId="0" fillId="2" borderId="26" xfId="0" applyFont="1" applyFill="1" applyBorder="1" applyAlignment="1">
      <alignment wrapText="1"/>
    </xf>
    <xf numFmtId="0" fontId="0" fillId="2" borderId="26" xfId="0" applyFont="1" applyFill="1" applyBorder="1" applyAlignment="1">
      <alignment horizontal="left" wrapText="1"/>
    </xf>
    <xf numFmtId="3" fontId="2" fillId="7" borderId="26" xfId="0" applyNumberFormat="1" applyFont="1" applyFill="1" applyBorder="1" applyAlignment="1">
      <alignment horizontal="center" wrapText="1"/>
    </xf>
    <xf numFmtId="170" fontId="0" fillId="2" borderId="26" xfId="0" applyNumberFormat="1" applyFont="1" applyFill="1" applyBorder="1" applyAlignment="1">
      <alignment horizontal="right" wrapText="1"/>
    </xf>
    <xf numFmtId="167" fontId="0" fillId="2" borderId="26" xfId="0" applyNumberFormat="1" applyFont="1" applyFill="1" applyBorder="1" applyAlignment="1">
      <alignment horizontal="right" wrapText="1"/>
    </xf>
    <xf numFmtId="0" fontId="2" fillId="0" borderId="25" xfId="0" applyFont="1" applyBorder="1" applyAlignment="1"/>
    <xf numFmtId="0" fontId="2" fillId="0" borderId="28" xfId="0" applyFont="1" applyBorder="1" applyAlignment="1">
      <alignment horizontal="left" wrapText="1"/>
    </xf>
    <xf numFmtId="3" fontId="2" fillId="0" borderId="23" xfId="0" applyNumberFormat="1" applyFont="1" applyBorder="1" applyAlignment="1">
      <alignment horizontal="center" wrapText="1"/>
    </xf>
    <xf numFmtId="166" fontId="2" fillId="0" borderId="23" xfId="0" applyNumberFormat="1" applyFont="1" applyBorder="1" applyAlignment="1">
      <alignment horizontal="center" wrapText="1"/>
    </xf>
    <xf numFmtId="166" fontId="2" fillId="2" borderId="23" xfId="0" applyNumberFormat="1" applyFont="1" applyFill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6" fillId="2" borderId="20" xfId="0" applyFont="1" applyFill="1" applyBorder="1" applyAlignment="1">
      <alignment horizontal="left"/>
    </xf>
    <xf numFmtId="167" fontId="6" fillId="2" borderId="20" xfId="0" applyNumberFormat="1" applyFont="1" applyFill="1" applyBorder="1" applyAlignment="1">
      <alignment horizontal="center"/>
    </xf>
    <xf numFmtId="166" fontId="0" fillId="2" borderId="20" xfId="0" applyNumberFormat="1" applyFont="1" applyFill="1" applyBorder="1" applyAlignment="1">
      <alignment horizontal="center"/>
    </xf>
    <xf numFmtId="168" fontId="0" fillId="2" borderId="20" xfId="0" applyNumberFormat="1" applyFont="1" applyFill="1" applyBorder="1"/>
    <xf numFmtId="167" fontId="0" fillId="2" borderId="20" xfId="0" applyNumberFormat="1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 wrapText="1"/>
    </xf>
    <xf numFmtId="167" fontId="0" fillId="4" borderId="20" xfId="0" applyNumberFormat="1" applyFont="1" applyFill="1" applyBorder="1"/>
    <xf numFmtId="171" fontId="0" fillId="2" borderId="20" xfId="0" applyNumberFormat="1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"/>
  <sheetViews>
    <sheetView tabSelected="1" topLeftCell="A45" zoomScale="70" zoomScaleNormal="70" workbookViewId="0">
      <selection activeCell="C53" sqref="C53:I53"/>
    </sheetView>
  </sheetViews>
  <sheetFormatPr defaultColWidth="14.42578125" defaultRowHeight="15" customHeight="1"/>
  <cols>
    <col min="1" max="1" width="3.42578125" customWidth="1"/>
    <col min="2" max="2" width="39.7109375" customWidth="1"/>
    <col min="3" max="3" width="24.140625" customWidth="1"/>
    <col min="4" max="4" width="11.42578125" customWidth="1"/>
    <col min="5" max="5" width="15.85546875" bestFit="1" customWidth="1"/>
    <col min="6" max="6" width="24.42578125" bestFit="1" customWidth="1"/>
    <col min="7" max="7" width="1.7109375" customWidth="1"/>
    <col min="8" max="8" width="24.42578125" bestFit="1" customWidth="1"/>
    <col min="9" max="9" width="24" bestFit="1" customWidth="1"/>
    <col min="10" max="10" width="6.7109375" customWidth="1"/>
    <col min="11" max="11" width="23.85546875" customWidth="1"/>
    <col min="12" max="26" width="11.42578125" customWidth="1"/>
  </cols>
  <sheetData>
    <row r="1" spans="1:26" ht="23.25" customHeight="1">
      <c r="A1" s="69"/>
      <c r="B1" s="85"/>
      <c r="C1" s="66" t="s">
        <v>0</v>
      </c>
      <c r="D1" s="86"/>
      <c r="E1" s="86"/>
      <c r="F1" s="86"/>
      <c r="G1" s="86"/>
      <c r="H1" s="87"/>
      <c r="I1" s="70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6" ht="23.25" customHeight="1">
      <c r="A2" s="89"/>
      <c r="B2" s="90"/>
      <c r="C2" s="67" t="s">
        <v>1</v>
      </c>
      <c r="D2" s="91"/>
      <c r="E2" s="91"/>
      <c r="F2" s="91"/>
      <c r="G2" s="91"/>
      <c r="H2" s="92"/>
      <c r="I2" s="93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</row>
    <row r="3" spans="1:26" ht="10.5" customHeight="1">
      <c r="A3" s="94"/>
      <c r="B3" s="95"/>
      <c r="C3" s="96"/>
      <c r="D3" s="95"/>
      <c r="E3" s="97"/>
      <c r="F3" s="98"/>
      <c r="G3" s="95"/>
      <c r="H3" s="95"/>
      <c r="I3" s="99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</row>
    <row r="4" spans="1:26" ht="57" customHeight="1">
      <c r="A4" s="100" t="s">
        <v>2</v>
      </c>
      <c r="B4" s="101"/>
      <c r="C4" s="68" t="s">
        <v>3</v>
      </c>
      <c r="D4" s="91"/>
      <c r="E4" s="91"/>
      <c r="F4" s="91"/>
      <c r="G4" s="91"/>
      <c r="H4" s="91"/>
      <c r="I4" s="102"/>
      <c r="J4" s="103"/>
      <c r="K4" s="103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</row>
    <row r="5" spans="1:26" ht="24.75" customHeight="1">
      <c r="A5" s="104"/>
      <c r="B5" s="105"/>
      <c r="C5" s="106"/>
      <c r="D5" s="105"/>
      <c r="E5" s="107"/>
      <c r="F5" s="108"/>
      <c r="G5" s="95"/>
      <c r="H5" s="109"/>
      <c r="I5" s="110"/>
      <c r="J5" s="111"/>
      <c r="K5" s="112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</row>
    <row r="6" spans="1:26" ht="49.5" customHeight="1">
      <c r="A6" s="73" t="s">
        <v>4</v>
      </c>
      <c r="B6" s="113"/>
      <c r="C6" s="1" t="s">
        <v>5</v>
      </c>
      <c r="D6" s="1" t="s">
        <v>6</v>
      </c>
      <c r="E6" s="2" t="s">
        <v>7</v>
      </c>
      <c r="F6" s="3" t="s">
        <v>8</v>
      </c>
      <c r="G6" s="4"/>
      <c r="H6" s="5" t="s">
        <v>9</v>
      </c>
      <c r="I6" s="6" t="s">
        <v>10</v>
      </c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</row>
    <row r="7" spans="1:26" ht="30" customHeight="1">
      <c r="A7" s="74" t="s">
        <v>11</v>
      </c>
      <c r="B7" s="91"/>
      <c r="C7" s="91"/>
      <c r="D7" s="91"/>
      <c r="E7" s="91"/>
      <c r="F7" s="91"/>
      <c r="G7" s="91"/>
      <c r="H7" s="91"/>
      <c r="I7" s="102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</row>
    <row r="8" spans="1:26">
      <c r="A8" s="75" t="s">
        <v>12</v>
      </c>
      <c r="B8" s="91"/>
      <c r="C8" s="91"/>
      <c r="D8" s="91"/>
      <c r="E8" s="91"/>
      <c r="F8" s="91"/>
      <c r="G8" s="91"/>
      <c r="H8" s="91"/>
      <c r="I8" s="102"/>
      <c r="J8" s="114"/>
      <c r="K8" s="115"/>
      <c r="L8" s="115"/>
      <c r="M8" s="115"/>
      <c r="N8" s="115"/>
      <c r="O8" s="115"/>
      <c r="P8" s="115"/>
      <c r="Q8" s="116"/>
      <c r="R8" s="71"/>
      <c r="S8" s="115"/>
      <c r="T8" s="115"/>
      <c r="U8" s="115"/>
      <c r="V8" s="115"/>
      <c r="W8" s="115"/>
      <c r="X8" s="115"/>
      <c r="Y8" s="115"/>
      <c r="Z8" s="115"/>
    </row>
    <row r="9" spans="1:26">
      <c r="A9" s="7">
        <v>1</v>
      </c>
      <c r="B9" s="117" t="s">
        <v>13</v>
      </c>
      <c r="C9" s="118" t="s">
        <v>14</v>
      </c>
      <c r="D9" s="119">
        <f>121*100</f>
        <v>12100</v>
      </c>
      <c r="E9" s="120">
        <v>46356</v>
      </c>
      <c r="F9" s="121">
        <f>+D9*E9</f>
        <v>560907600</v>
      </c>
      <c r="G9" s="36"/>
      <c r="H9" s="121">
        <v>0</v>
      </c>
      <c r="I9" s="8">
        <f>+F9</f>
        <v>560907600</v>
      </c>
      <c r="J9" s="38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spans="1:26">
      <c r="A10" s="7">
        <v>2</v>
      </c>
      <c r="B10" s="46" t="s">
        <v>15</v>
      </c>
      <c r="C10" s="9" t="s">
        <v>16</v>
      </c>
      <c r="D10" s="10">
        <f>1111*100</f>
        <v>111100</v>
      </c>
      <c r="E10" s="42">
        <v>800</v>
      </c>
      <c r="F10" s="44">
        <f t="shared" ref="F10:F40" si="0">+D10*E10</f>
        <v>88880000</v>
      </c>
      <c r="G10" s="36"/>
      <c r="H10" s="11">
        <f t="shared" ref="H10:H40" si="1">+F10</f>
        <v>88880000</v>
      </c>
      <c r="I10" s="12"/>
      <c r="J10" s="38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spans="1:26">
      <c r="A11" s="7">
        <v>3</v>
      </c>
      <c r="B11" s="47" t="s">
        <v>17</v>
      </c>
      <c r="C11" s="9" t="s">
        <v>18</v>
      </c>
      <c r="D11" s="10">
        <v>100</v>
      </c>
      <c r="E11" s="42">
        <v>450000</v>
      </c>
      <c r="F11" s="44">
        <f t="shared" si="0"/>
        <v>45000000</v>
      </c>
      <c r="G11" s="36"/>
      <c r="H11" s="11">
        <f t="shared" si="1"/>
        <v>45000000</v>
      </c>
      <c r="I11" s="12"/>
      <c r="J11" s="38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>
      <c r="A12" s="7">
        <v>4</v>
      </c>
      <c r="B12" s="47" t="s">
        <v>19</v>
      </c>
      <c r="C12" s="48" t="s">
        <v>20</v>
      </c>
      <c r="D12" s="14">
        <f>2*100</f>
        <v>200</v>
      </c>
      <c r="E12" s="42">
        <v>89000</v>
      </c>
      <c r="F12" s="41">
        <f t="shared" si="0"/>
        <v>17800000</v>
      </c>
      <c r="G12" s="36"/>
      <c r="H12" s="11">
        <f t="shared" si="1"/>
        <v>17800000</v>
      </c>
      <c r="I12" s="12"/>
      <c r="J12" s="38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6">
      <c r="A13" s="7">
        <v>5</v>
      </c>
      <c r="B13" s="47" t="s">
        <v>21</v>
      </c>
      <c r="C13" s="48" t="s">
        <v>20</v>
      </c>
      <c r="D13" s="14">
        <f>4*100</f>
        <v>400</v>
      </c>
      <c r="E13" s="42">
        <v>52000</v>
      </c>
      <c r="F13" s="44">
        <f t="shared" si="0"/>
        <v>20800000</v>
      </c>
      <c r="G13" s="36"/>
      <c r="H13" s="11">
        <f t="shared" si="1"/>
        <v>20800000</v>
      </c>
      <c r="I13" s="12"/>
      <c r="J13" s="38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>
      <c r="A14" s="7">
        <v>6</v>
      </c>
      <c r="B14" s="56" t="s">
        <v>22</v>
      </c>
      <c r="C14" s="48" t="s">
        <v>23</v>
      </c>
      <c r="D14" s="14">
        <f>1*100</f>
        <v>100</v>
      </c>
      <c r="E14" s="42">
        <v>38800</v>
      </c>
      <c r="F14" s="44">
        <f t="shared" si="0"/>
        <v>3880000</v>
      </c>
      <c r="G14" s="36"/>
      <c r="H14" s="11">
        <f t="shared" si="1"/>
        <v>3880000</v>
      </c>
      <c r="I14" s="12"/>
      <c r="J14" s="38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>
      <c r="A15" s="7">
        <v>7</v>
      </c>
      <c r="B15" s="47" t="s">
        <v>24</v>
      </c>
      <c r="C15" s="48" t="s">
        <v>16</v>
      </c>
      <c r="D15" s="14">
        <f>300*100</f>
        <v>30000</v>
      </c>
      <c r="E15" s="42">
        <v>900</v>
      </c>
      <c r="F15" s="44">
        <f t="shared" si="0"/>
        <v>27000000</v>
      </c>
      <c r="G15" s="36"/>
      <c r="H15" s="11">
        <f t="shared" si="1"/>
        <v>27000000</v>
      </c>
      <c r="I15" s="12"/>
      <c r="J15" s="38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>
      <c r="A16" s="7">
        <v>8</v>
      </c>
      <c r="B16" s="47" t="s">
        <v>25</v>
      </c>
      <c r="C16" s="48" t="s">
        <v>20</v>
      </c>
      <c r="D16" s="14">
        <f>15*100</f>
        <v>1500</v>
      </c>
      <c r="E16" s="42">
        <v>22000</v>
      </c>
      <c r="F16" s="44">
        <f t="shared" si="0"/>
        <v>33000000</v>
      </c>
      <c r="G16" s="36"/>
      <c r="H16" s="11">
        <f t="shared" si="1"/>
        <v>33000000</v>
      </c>
      <c r="I16" s="12"/>
      <c r="J16" s="38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>
      <c r="A17" s="7">
        <v>9</v>
      </c>
      <c r="B17" s="13" t="s">
        <v>26</v>
      </c>
      <c r="C17" s="48" t="s">
        <v>20</v>
      </c>
      <c r="D17" s="10">
        <f>9*100</f>
        <v>900</v>
      </c>
      <c r="E17" s="42">
        <v>26000</v>
      </c>
      <c r="F17" s="44">
        <f t="shared" si="0"/>
        <v>23400000</v>
      </c>
      <c r="G17" s="36"/>
      <c r="H17" s="11">
        <f t="shared" si="1"/>
        <v>23400000</v>
      </c>
      <c r="I17" s="12"/>
      <c r="J17" s="38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30" customFormat="1">
      <c r="A18" s="7">
        <v>10</v>
      </c>
      <c r="B18" s="47" t="s">
        <v>27</v>
      </c>
      <c r="C18" s="48" t="s">
        <v>28</v>
      </c>
      <c r="D18" s="10">
        <f>1*100</f>
        <v>100</v>
      </c>
      <c r="E18" s="42">
        <v>72000</v>
      </c>
      <c r="F18" s="44">
        <f t="shared" si="0"/>
        <v>7200000</v>
      </c>
      <c r="G18" s="36"/>
      <c r="H18" s="11">
        <f t="shared" si="1"/>
        <v>7200000</v>
      </c>
      <c r="I18" s="12"/>
      <c r="J18" s="38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s="30" customFormat="1">
      <c r="A19" s="7">
        <v>11</v>
      </c>
      <c r="B19" s="13" t="s">
        <v>29</v>
      </c>
      <c r="C19" s="48" t="s">
        <v>20</v>
      </c>
      <c r="D19" s="10">
        <f>6*100</f>
        <v>600</v>
      </c>
      <c r="E19" s="42">
        <v>113500</v>
      </c>
      <c r="F19" s="44">
        <f t="shared" si="0"/>
        <v>68100000</v>
      </c>
      <c r="G19" s="36"/>
      <c r="H19" s="11">
        <f t="shared" si="1"/>
        <v>68100000</v>
      </c>
      <c r="I19" s="12"/>
      <c r="J19" s="38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s="30" customFormat="1">
      <c r="A20" s="7">
        <v>12</v>
      </c>
      <c r="B20" s="47" t="s">
        <v>30</v>
      </c>
      <c r="C20" s="48" t="s">
        <v>20</v>
      </c>
      <c r="D20" s="10">
        <f>2*100</f>
        <v>200</v>
      </c>
      <c r="E20" s="42">
        <v>100000</v>
      </c>
      <c r="F20" s="44">
        <f t="shared" si="0"/>
        <v>20000000</v>
      </c>
      <c r="G20" s="36"/>
      <c r="H20" s="11">
        <f t="shared" si="1"/>
        <v>20000000</v>
      </c>
      <c r="I20" s="12"/>
      <c r="J20" s="38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s="30" customFormat="1">
      <c r="A21" s="7">
        <v>13</v>
      </c>
      <c r="B21" s="47" t="s">
        <v>31</v>
      </c>
      <c r="C21" s="48" t="s">
        <v>20</v>
      </c>
      <c r="D21" s="10">
        <f>22*100</f>
        <v>2200</v>
      </c>
      <c r="E21" s="42">
        <v>77000</v>
      </c>
      <c r="F21" s="44">
        <f t="shared" si="0"/>
        <v>169400000</v>
      </c>
      <c r="G21" s="36"/>
      <c r="H21" s="11">
        <f t="shared" si="1"/>
        <v>169400000</v>
      </c>
      <c r="I21" s="12"/>
      <c r="J21" s="38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s="30" customFormat="1">
      <c r="A22" s="7">
        <v>14</v>
      </c>
      <c r="B22" s="47" t="s">
        <v>32</v>
      </c>
      <c r="C22" s="49" t="s">
        <v>33</v>
      </c>
      <c r="D22" s="10">
        <f>4*100</f>
        <v>400</v>
      </c>
      <c r="E22" s="42">
        <v>15000</v>
      </c>
      <c r="F22" s="44">
        <f t="shared" ref="F22:F38" si="2">+D22*E22</f>
        <v>6000000</v>
      </c>
      <c r="G22" s="36"/>
      <c r="H22" s="11">
        <f t="shared" si="1"/>
        <v>6000000</v>
      </c>
      <c r="I22" s="12"/>
      <c r="J22" s="38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s="30" customFormat="1">
      <c r="A23" s="7">
        <v>15</v>
      </c>
      <c r="B23" s="47" t="s">
        <v>34</v>
      </c>
      <c r="C23" s="49" t="s">
        <v>33</v>
      </c>
      <c r="D23" s="10">
        <f>6*100</f>
        <v>600</v>
      </c>
      <c r="E23" s="42">
        <v>23800</v>
      </c>
      <c r="F23" s="44">
        <f t="shared" si="2"/>
        <v>14280000</v>
      </c>
      <c r="G23" s="36"/>
      <c r="H23" s="11">
        <f t="shared" si="1"/>
        <v>14280000</v>
      </c>
      <c r="I23" s="12"/>
      <c r="J23" s="38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s="30" customFormat="1">
      <c r="A24" s="7">
        <v>16</v>
      </c>
      <c r="B24" s="47" t="s">
        <v>35</v>
      </c>
      <c r="C24" s="49" t="s">
        <v>36</v>
      </c>
      <c r="D24" s="10">
        <f>2*100</f>
        <v>200</v>
      </c>
      <c r="E24" s="42">
        <v>14000</v>
      </c>
      <c r="F24" s="44">
        <f t="shared" si="2"/>
        <v>2800000</v>
      </c>
      <c r="G24" s="36"/>
      <c r="H24" s="11">
        <f t="shared" si="1"/>
        <v>2800000</v>
      </c>
      <c r="I24" s="12"/>
      <c r="J24" s="38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s="30" customFormat="1">
      <c r="A25" s="7">
        <v>17</v>
      </c>
      <c r="B25" s="47" t="s">
        <v>37</v>
      </c>
      <c r="C25" s="49" t="s">
        <v>38</v>
      </c>
      <c r="D25" s="10">
        <f>23*100</f>
        <v>2300</v>
      </c>
      <c r="E25" s="42">
        <v>11700</v>
      </c>
      <c r="F25" s="44">
        <f t="shared" si="2"/>
        <v>26910000</v>
      </c>
      <c r="G25" s="36"/>
      <c r="H25" s="11">
        <f t="shared" si="1"/>
        <v>26910000</v>
      </c>
      <c r="I25" s="12"/>
      <c r="J25" s="38"/>
      <c r="K25" s="60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s="30" customFormat="1">
      <c r="A26" s="7">
        <v>18</v>
      </c>
      <c r="B26" s="53" t="s">
        <v>39</v>
      </c>
      <c r="C26" s="54" t="s">
        <v>16</v>
      </c>
      <c r="D26" s="14">
        <v>100</v>
      </c>
      <c r="E26" s="55">
        <v>260000</v>
      </c>
      <c r="F26" s="44">
        <f t="shared" si="2"/>
        <v>26000000</v>
      </c>
      <c r="G26" s="36"/>
      <c r="H26" s="11">
        <f t="shared" si="1"/>
        <v>26000000</v>
      </c>
      <c r="I26" s="12"/>
      <c r="J26" s="38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s="30" customFormat="1">
      <c r="A27" s="7">
        <v>19</v>
      </c>
      <c r="B27" s="53" t="s">
        <v>40</v>
      </c>
      <c r="C27" s="54" t="s">
        <v>16</v>
      </c>
      <c r="D27" s="14">
        <v>100</v>
      </c>
      <c r="E27" s="55">
        <v>60000</v>
      </c>
      <c r="F27" s="44">
        <f t="shared" si="2"/>
        <v>6000000</v>
      </c>
      <c r="G27" s="36"/>
      <c r="H27" s="11">
        <f t="shared" si="1"/>
        <v>6000000</v>
      </c>
      <c r="I27" s="12"/>
      <c r="J27" s="38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s="30" customFormat="1">
      <c r="A28" s="7">
        <v>20</v>
      </c>
      <c r="B28" s="53" t="s">
        <v>41</v>
      </c>
      <c r="C28" s="54" t="s">
        <v>16</v>
      </c>
      <c r="D28" s="14">
        <f>2*100</f>
        <v>200</v>
      </c>
      <c r="E28" s="55">
        <v>7000</v>
      </c>
      <c r="F28" s="44">
        <f t="shared" si="2"/>
        <v>1400000</v>
      </c>
      <c r="G28" s="36"/>
      <c r="H28" s="11">
        <f t="shared" si="1"/>
        <v>1400000</v>
      </c>
      <c r="I28" s="12"/>
      <c r="J28" s="38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s="30" customFormat="1">
      <c r="A29" s="7">
        <v>21</v>
      </c>
      <c r="B29" s="53" t="s">
        <v>42</v>
      </c>
      <c r="C29" s="54" t="s">
        <v>16</v>
      </c>
      <c r="D29" s="14">
        <v>100</v>
      </c>
      <c r="E29" s="55">
        <v>29000</v>
      </c>
      <c r="F29" s="44">
        <f t="shared" si="2"/>
        <v>2900000</v>
      </c>
      <c r="G29" s="36"/>
      <c r="H29" s="11">
        <f t="shared" si="1"/>
        <v>2900000</v>
      </c>
      <c r="I29" s="12"/>
      <c r="J29" s="38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s="30" customFormat="1">
      <c r="A30" s="7">
        <v>22</v>
      </c>
      <c r="B30" s="53" t="s">
        <v>43</v>
      </c>
      <c r="C30" s="54" t="s">
        <v>16</v>
      </c>
      <c r="D30" s="14">
        <v>100</v>
      </c>
      <c r="E30" s="55">
        <v>55000</v>
      </c>
      <c r="F30" s="44">
        <f t="shared" si="2"/>
        <v>5500000</v>
      </c>
      <c r="G30" s="36"/>
      <c r="H30" s="11">
        <f t="shared" si="1"/>
        <v>5500000</v>
      </c>
      <c r="I30" s="12"/>
      <c r="J30" s="38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s="30" customFormat="1">
      <c r="A31" s="7">
        <v>23</v>
      </c>
      <c r="B31" s="53" t="s">
        <v>44</v>
      </c>
      <c r="C31" s="54" t="s">
        <v>16</v>
      </c>
      <c r="D31" s="58">
        <v>100</v>
      </c>
      <c r="E31" s="55">
        <v>14000</v>
      </c>
      <c r="F31" s="44">
        <f t="shared" si="2"/>
        <v>1400000</v>
      </c>
      <c r="G31" s="36"/>
      <c r="H31" s="11">
        <f t="shared" si="1"/>
        <v>1400000</v>
      </c>
      <c r="I31" s="12"/>
      <c r="J31" s="38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s="30" customFormat="1">
      <c r="A32" s="7">
        <v>24</v>
      </c>
      <c r="B32" s="53" t="s">
        <v>45</v>
      </c>
      <c r="C32" s="54" t="s">
        <v>46</v>
      </c>
      <c r="D32" s="58">
        <v>100</v>
      </c>
      <c r="E32" s="55">
        <v>25000</v>
      </c>
      <c r="F32" s="44">
        <f t="shared" si="2"/>
        <v>2500000</v>
      </c>
      <c r="G32" s="36"/>
      <c r="H32" s="11">
        <f t="shared" si="1"/>
        <v>2500000</v>
      </c>
      <c r="I32" s="12"/>
      <c r="J32" s="38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 s="30" customFormat="1">
      <c r="A33" s="7">
        <v>25</v>
      </c>
      <c r="B33" s="53" t="s">
        <v>47</v>
      </c>
      <c r="C33" s="54" t="s">
        <v>16</v>
      </c>
      <c r="D33" s="59">
        <v>100</v>
      </c>
      <c r="E33" s="55">
        <v>16000</v>
      </c>
      <c r="F33" s="44">
        <f t="shared" si="2"/>
        <v>1600000</v>
      </c>
      <c r="G33" s="36"/>
      <c r="H33" s="11">
        <f t="shared" si="1"/>
        <v>1600000</v>
      </c>
      <c r="I33" s="12"/>
      <c r="J33" s="38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 s="30" customFormat="1">
      <c r="A34" s="7">
        <v>26</v>
      </c>
      <c r="B34" s="53" t="s">
        <v>48</v>
      </c>
      <c r="C34" s="54" t="s">
        <v>16</v>
      </c>
      <c r="D34" s="59">
        <v>100</v>
      </c>
      <c r="E34" s="55">
        <v>16000</v>
      </c>
      <c r="F34" s="44">
        <f t="shared" si="2"/>
        <v>1600000</v>
      </c>
      <c r="G34" s="36"/>
      <c r="H34" s="11">
        <f t="shared" si="1"/>
        <v>1600000</v>
      </c>
      <c r="I34" s="12"/>
      <c r="J34" s="38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s="30" customFormat="1">
      <c r="A35" s="7">
        <v>27</v>
      </c>
      <c r="B35" s="53" t="s">
        <v>49</v>
      </c>
      <c r="C35" s="57" t="s">
        <v>50</v>
      </c>
      <c r="D35" s="59">
        <f>22*100</f>
        <v>2200</v>
      </c>
      <c r="E35" s="55">
        <v>12800</v>
      </c>
      <c r="F35" s="44">
        <f t="shared" si="2"/>
        <v>28160000</v>
      </c>
      <c r="G35" s="36"/>
      <c r="H35" s="11">
        <f t="shared" si="1"/>
        <v>28160000</v>
      </c>
      <c r="I35" s="12"/>
      <c r="J35" s="38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s="30" customFormat="1">
      <c r="A36" s="7">
        <v>28</v>
      </c>
      <c r="B36" s="53" t="s">
        <v>51</v>
      </c>
      <c r="C36" s="57" t="s">
        <v>16</v>
      </c>
      <c r="D36" s="59">
        <v>100</v>
      </c>
      <c r="E36" s="55">
        <v>180000</v>
      </c>
      <c r="F36" s="44">
        <f t="shared" si="2"/>
        <v>18000000</v>
      </c>
      <c r="G36" s="36"/>
      <c r="H36" s="11">
        <f t="shared" si="1"/>
        <v>18000000</v>
      </c>
      <c r="I36" s="12"/>
      <c r="J36" s="38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s="30" customFormat="1">
      <c r="A37" s="7">
        <v>29</v>
      </c>
      <c r="B37" s="47" t="s">
        <v>52</v>
      </c>
      <c r="C37" s="49" t="s">
        <v>53</v>
      </c>
      <c r="D37" s="10">
        <f>1*100</f>
        <v>100</v>
      </c>
      <c r="E37" s="42">
        <v>472500</v>
      </c>
      <c r="F37" s="44">
        <f t="shared" si="2"/>
        <v>47250000</v>
      </c>
      <c r="G37" s="36"/>
      <c r="H37" s="11">
        <f t="shared" si="1"/>
        <v>47250000</v>
      </c>
      <c r="I37" s="12"/>
      <c r="J37" s="38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s="30" customFormat="1">
      <c r="A38" s="7">
        <v>30</v>
      </c>
      <c r="B38" s="47" t="s">
        <v>54</v>
      </c>
      <c r="C38" s="49" t="s">
        <v>55</v>
      </c>
      <c r="D38" s="10">
        <f>1*100</f>
        <v>100</v>
      </c>
      <c r="E38" s="42">
        <v>160000</v>
      </c>
      <c r="F38" s="44">
        <f t="shared" si="2"/>
        <v>16000000</v>
      </c>
      <c r="G38" s="36"/>
      <c r="H38" s="11">
        <f t="shared" si="1"/>
        <v>16000000</v>
      </c>
      <c r="I38" s="12"/>
      <c r="J38" s="38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s="30" customFormat="1">
      <c r="A39" s="7">
        <v>31</v>
      </c>
      <c r="B39" s="13" t="s">
        <v>56</v>
      </c>
      <c r="C39" s="49" t="s">
        <v>57</v>
      </c>
      <c r="D39" s="10">
        <f>66*100</f>
        <v>6600</v>
      </c>
      <c r="E39" s="42">
        <v>4000</v>
      </c>
      <c r="F39" s="41">
        <f t="shared" si="0"/>
        <v>26400000</v>
      </c>
      <c r="G39" s="36"/>
      <c r="H39" s="11">
        <f t="shared" si="1"/>
        <v>26400000</v>
      </c>
      <c r="I39" s="12"/>
      <c r="J39" s="38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6" s="30" customFormat="1">
      <c r="A40" s="7">
        <v>32</v>
      </c>
      <c r="B40" s="13" t="s">
        <v>58</v>
      </c>
      <c r="C40" s="49" t="s">
        <v>59</v>
      </c>
      <c r="D40" s="10">
        <f>(12.5+3.5)*100</f>
        <v>1600</v>
      </c>
      <c r="E40" s="42">
        <v>40350</v>
      </c>
      <c r="F40" s="41">
        <f t="shared" si="0"/>
        <v>64560000</v>
      </c>
      <c r="G40" s="36"/>
      <c r="H40" s="11">
        <f t="shared" si="1"/>
        <v>64560000</v>
      </c>
      <c r="I40" s="12"/>
      <c r="J40" s="38"/>
      <c r="K40" s="61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6" s="30" customFormat="1" ht="15.75" customHeight="1">
      <c r="A41" s="31"/>
      <c r="B41" s="39"/>
      <c r="C41" s="32"/>
      <c r="D41" s="33"/>
      <c r="E41" s="34"/>
      <c r="F41" s="35"/>
      <c r="G41" s="36"/>
      <c r="H41" s="35"/>
      <c r="I41" s="37"/>
      <c r="J41" s="38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ht="15.75" customHeight="1">
      <c r="A42" s="63" t="s">
        <v>60</v>
      </c>
      <c r="B42" s="122"/>
      <c r="C42" s="122"/>
      <c r="D42" s="122"/>
      <c r="E42" s="113"/>
      <c r="F42" s="15">
        <f>SUM(F9:F40)</f>
        <v>1384627600</v>
      </c>
      <c r="G42" s="38"/>
      <c r="H42" s="15">
        <f>SUM(H9:H40)</f>
        <v>823720000</v>
      </c>
      <c r="I42" s="16">
        <f>SUM(I9:I40)</f>
        <v>560907600</v>
      </c>
      <c r="J42" s="38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ht="36" customHeight="1">
      <c r="A43" s="72" t="s">
        <v>61</v>
      </c>
      <c r="B43" s="91"/>
      <c r="C43" s="91"/>
      <c r="D43" s="91"/>
      <c r="E43" s="91"/>
      <c r="F43" s="91"/>
      <c r="G43" s="91"/>
      <c r="H43" s="91"/>
      <c r="I43" s="102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>
      <c r="A44" s="43">
        <v>1</v>
      </c>
      <c r="B44" s="123" t="s">
        <v>62</v>
      </c>
      <c r="C44" s="49" t="s">
        <v>63</v>
      </c>
      <c r="D44" s="124">
        <v>12</v>
      </c>
      <c r="E44" s="125">
        <v>3000000</v>
      </c>
      <c r="F44" s="18">
        <f t="shared" ref="F44:F49" si="3">+D44*E44</f>
        <v>36000000</v>
      </c>
      <c r="G44" s="38"/>
      <c r="H44" s="19">
        <f t="shared" ref="H44:H49" si="4">+F44</f>
        <v>36000000</v>
      </c>
      <c r="I44" s="20"/>
      <c r="J44" s="38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ht="30">
      <c r="A45" s="43">
        <v>2</v>
      </c>
      <c r="B45" s="123" t="s">
        <v>64</v>
      </c>
      <c r="C45" s="40" t="s">
        <v>65</v>
      </c>
      <c r="D45" s="124">
        <v>11</v>
      </c>
      <c r="E45" s="125">
        <f>10900000/D45</f>
        <v>990909.09090909094</v>
      </c>
      <c r="F45" s="21">
        <f t="shared" si="3"/>
        <v>10900000</v>
      </c>
      <c r="G45" s="51"/>
      <c r="H45" s="21">
        <f t="shared" si="4"/>
        <v>10900000</v>
      </c>
      <c r="I45" s="22"/>
      <c r="J45" s="38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s="30" customFormat="1">
      <c r="A46" s="43">
        <v>3</v>
      </c>
      <c r="B46" s="123" t="s">
        <v>66</v>
      </c>
      <c r="C46" s="40" t="s">
        <v>65</v>
      </c>
      <c r="D46" s="124">
        <v>1</v>
      </c>
      <c r="E46" s="126">
        <v>1100000</v>
      </c>
      <c r="F46" s="21">
        <f t="shared" si="3"/>
        <v>1100000</v>
      </c>
      <c r="G46" s="51"/>
      <c r="H46" s="21">
        <f t="shared" si="4"/>
        <v>1100000</v>
      </c>
      <c r="I46" s="22"/>
      <c r="J46" s="38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s="30" customFormat="1">
      <c r="A47" s="43">
        <v>4</v>
      </c>
      <c r="B47" s="52" t="s">
        <v>67</v>
      </c>
      <c r="C47" s="127" t="s">
        <v>63</v>
      </c>
      <c r="D47" s="124">
        <v>12</v>
      </c>
      <c r="E47" s="126">
        <v>7000000</v>
      </c>
      <c r="F47" s="21">
        <f t="shared" si="3"/>
        <v>84000000</v>
      </c>
      <c r="G47" s="51"/>
      <c r="H47" s="21">
        <f t="shared" si="4"/>
        <v>84000000</v>
      </c>
      <c r="I47" s="22"/>
      <c r="J47" s="38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 s="30" customFormat="1">
      <c r="A48" s="43">
        <v>5</v>
      </c>
      <c r="B48" s="50" t="s">
        <v>68</v>
      </c>
      <c r="C48" s="45" t="s">
        <v>69</v>
      </c>
      <c r="D48" s="10">
        <v>11</v>
      </c>
      <c r="E48" s="42">
        <f>15000000/D48</f>
        <v>1363636.3636363635</v>
      </c>
      <c r="F48" s="21">
        <f t="shared" si="3"/>
        <v>14999999.999999998</v>
      </c>
      <c r="G48" s="51"/>
      <c r="H48" s="21">
        <f t="shared" si="4"/>
        <v>14999999.999999998</v>
      </c>
      <c r="I48" s="22"/>
      <c r="J48" s="38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 ht="30" hidden="1" customHeight="1">
      <c r="A49" s="17" t="s">
        <v>70</v>
      </c>
      <c r="B49" s="24"/>
      <c r="C49" s="9"/>
      <c r="D49" s="25"/>
      <c r="E49" s="26"/>
      <c r="F49" s="21">
        <f t="shared" si="3"/>
        <v>0</v>
      </c>
      <c r="G49" s="38"/>
      <c r="H49" s="19">
        <f t="shared" si="4"/>
        <v>0</v>
      </c>
      <c r="I49" s="23"/>
      <c r="J49" s="38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 ht="24.75" customHeight="1">
      <c r="A50" s="63" t="s">
        <v>71</v>
      </c>
      <c r="B50" s="122"/>
      <c r="C50" s="122"/>
      <c r="D50" s="122"/>
      <c r="E50" s="113"/>
      <c r="F50" s="15">
        <f>SUM(F44:F49)</f>
        <v>147000000</v>
      </c>
      <c r="G50" s="38"/>
      <c r="H50" s="15">
        <f>SUM(H44:H49)</f>
        <v>147000000</v>
      </c>
      <c r="I50" s="16">
        <f>SUM(I44:I48)</f>
        <v>0</v>
      </c>
      <c r="J50" s="38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4.25" customHeight="1">
      <c r="A51" s="64"/>
      <c r="B51" s="115"/>
      <c r="C51" s="128"/>
      <c r="D51" s="129"/>
      <c r="E51" s="130"/>
      <c r="F51" s="131"/>
      <c r="G51" s="132"/>
      <c r="H51" s="131"/>
      <c r="I51" s="133"/>
      <c r="J51" s="98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</row>
    <row r="52" spans="1:26" ht="15.75" customHeight="1">
      <c r="A52" s="62" t="s">
        <v>72</v>
      </c>
      <c r="B52" s="91"/>
      <c r="C52" s="91"/>
      <c r="D52" s="91"/>
      <c r="E52" s="92"/>
      <c r="F52" s="27">
        <f>+F42+F50</f>
        <v>1531627600</v>
      </c>
      <c r="G52" s="134"/>
      <c r="H52" s="27">
        <f>+H42+H50</f>
        <v>970720000</v>
      </c>
      <c r="I52" s="28">
        <f>+I42+I50</f>
        <v>560907600</v>
      </c>
      <c r="J52" s="98"/>
      <c r="K52" s="13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</row>
    <row r="53" spans="1:26" ht="15.75" customHeight="1">
      <c r="A53" s="65"/>
      <c r="B53" s="92"/>
      <c r="C53" s="76"/>
      <c r="D53" s="77"/>
      <c r="E53" s="78"/>
      <c r="F53" s="79"/>
      <c r="G53" s="29"/>
      <c r="H53" s="80"/>
      <c r="I53" s="81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</row>
    <row r="54" spans="1:26" ht="15" customHeight="1">
      <c r="A54" s="30"/>
      <c r="B54" s="30"/>
      <c r="C54" s="82"/>
      <c r="D54" s="82"/>
      <c r="E54" s="82"/>
      <c r="F54" s="82"/>
      <c r="G54" s="82"/>
      <c r="H54" s="82"/>
      <c r="I54" s="82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5.75" customHeight="1">
      <c r="A55" s="83" t="s">
        <v>73</v>
      </c>
      <c r="B55" s="95"/>
      <c r="C55" s="96"/>
      <c r="D55" s="95"/>
      <c r="E55" s="97"/>
      <c r="F55" s="98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</row>
    <row r="56" spans="1:26" ht="15.75" customHeight="1">
      <c r="A56" s="84" t="s">
        <v>74</v>
      </c>
      <c r="B56" s="95"/>
      <c r="C56" s="96"/>
      <c r="D56" s="95"/>
      <c r="E56" s="97"/>
      <c r="F56" s="98"/>
      <c r="G56" s="95"/>
      <c r="H56" s="98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</row>
    <row r="57" spans="1:26" ht="15.75" customHeight="1">
      <c r="A57" s="84" t="s">
        <v>75</v>
      </c>
      <c r="B57" s="95"/>
      <c r="C57" s="96"/>
      <c r="D57" s="95"/>
      <c r="E57" s="97"/>
      <c r="F57" s="98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</row>
    <row r="58" spans="1:26" ht="15.75" customHeight="1">
      <c r="A58" s="95"/>
      <c r="B58" s="95"/>
      <c r="C58" s="96"/>
      <c r="D58" s="95"/>
      <c r="E58" s="97"/>
      <c r="F58" s="98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</row>
    <row r="59" spans="1:26" ht="15.75" customHeight="1">
      <c r="A59" s="95"/>
      <c r="B59" s="95"/>
      <c r="C59" s="96"/>
      <c r="D59" s="95"/>
      <c r="E59" s="97"/>
      <c r="F59" s="98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</row>
    <row r="60" spans="1:26" ht="15.75" customHeight="1">
      <c r="A60" s="95"/>
      <c r="B60" s="95"/>
      <c r="C60" s="96"/>
      <c r="D60" s="95"/>
      <c r="E60" s="97"/>
      <c r="F60" s="98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</row>
    <row r="61" spans="1:26" ht="15.75" customHeight="1">
      <c r="A61" s="95"/>
      <c r="B61" s="95"/>
      <c r="C61" s="96"/>
      <c r="D61" s="95"/>
      <c r="E61" s="97"/>
      <c r="F61" s="98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</row>
    <row r="62" spans="1:26" ht="15.75" customHeight="1">
      <c r="A62" s="95"/>
      <c r="B62" s="95"/>
      <c r="C62" s="96"/>
      <c r="D62" s="95"/>
      <c r="E62" s="97"/>
      <c r="F62" s="98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</row>
    <row r="63" spans="1:26" ht="15.75" customHeight="1">
      <c r="A63" s="95"/>
      <c r="B63" s="95"/>
      <c r="C63" s="96"/>
      <c r="D63" s="95"/>
      <c r="E63" s="97"/>
      <c r="F63" s="98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</row>
    <row r="64" spans="1:26" ht="15.75" customHeight="1">
      <c r="A64" s="95"/>
      <c r="B64" s="95"/>
      <c r="C64" s="96"/>
      <c r="D64" s="95"/>
      <c r="E64" s="97"/>
      <c r="F64" s="98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</row>
    <row r="65" spans="1:26" ht="15.75" customHeight="1">
      <c r="A65" s="95"/>
      <c r="B65" s="95"/>
      <c r="C65" s="96"/>
      <c r="D65" s="95"/>
      <c r="E65" s="97"/>
      <c r="F65" s="98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</row>
    <row r="66" spans="1:26" ht="15.75" customHeight="1">
      <c r="A66" s="95"/>
      <c r="B66" s="95"/>
      <c r="C66" s="96"/>
      <c r="D66" s="95"/>
      <c r="E66" s="97"/>
      <c r="F66" s="98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</row>
    <row r="67" spans="1:26" ht="15.75" customHeight="1">
      <c r="A67" s="95"/>
      <c r="B67" s="95"/>
      <c r="C67" s="96"/>
      <c r="D67" s="95"/>
      <c r="E67" s="97"/>
      <c r="F67" s="98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</row>
    <row r="68" spans="1:26" ht="15.75" customHeight="1">
      <c r="A68" s="95"/>
      <c r="B68" s="95"/>
      <c r="C68" s="96"/>
      <c r="D68" s="95"/>
      <c r="E68" s="97"/>
      <c r="F68" s="98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</row>
    <row r="69" spans="1:26" ht="15.75" customHeight="1">
      <c r="A69" s="95"/>
      <c r="B69" s="95"/>
      <c r="C69" s="96"/>
      <c r="D69" s="95"/>
      <c r="E69" s="97"/>
      <c r="F69" s="98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</row>
    <row r="70" spans="1:26" ht="15.75" customHeight="1">
      <c r="A70" s="95"/>
      <c r="B70" s="95"/>
      <c r="C70" s="96"/>
      <c r="D70" s="95"/>
      <c r="E70" s="97"/>
      <c r="F70" s="98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spans="1:26" ht="15.75" customHeight="1">
      <c r="A71" s="95"/>
      <c r="B71" s="95"/>
      <c r="C71" s="96"/>
      <c r="D71" s="95"/>
      <c r="E71" s="97"/>
      <c r="F71" s="98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</row>
    <row r="72" spans="1:26" ht="15.75" customHeight="1">
      <c r="A72" s="95"/>
      <c r="B72" s="95"/>
      <c r="C72" s="96"/>
      <c r="D72" s="95"/>
      <c r="E72" s="97"/>
      <c r="F72" s="98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</row>
    <row r="73" spans="1:26" ht="15.75" customHeight="1">
      <c r="A73" s="95"/>
      <c r="B73" s="95"/>
      <c r="C73" s="96"/>
      <c r="D73" s="95"/>
      <c r="E73" s="97"/>
      <c r="F73" s="98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</row>
    <row r="74" spans="1:26" ht="15.75" customHeight="1">
      <c r="A74" s="95"/>
      <c r="B74" s="95"/>
      <c r="C74" s="96"/>
      <c r="D74" s="95"/>
      <c r="E74" s="97"/>
      <c r="F74" s="98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</row>
    <row r="75" spans="1:26" ht="15.75" customHeight="1">
      <c r="A75" s="95"/>
      <c r="B75" s="95"/>
      <c r="C75" s="96"/>
      <c r="D75" s="95"/>
      <c r="E75" s="97"/>
      <c r="F75" s="98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</row>
    <row r="76" spans="1:26" ht="15.75" customHeight="1">
      <c r="A76" s="95"/>
      <c r="B76" s="95"/>
      <c r="C76" s="96"/>
      <c r="D76" s="95"/>
      <c r="E76" s="97"/>
      <c r="F76" s="98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</row>
    <row r="77" spans="1:26" ht="15.75" customHeight="1">
      <c r="A77" s="95"/>
      <c r="B77" s="95"/>
      <c r="C77" s="96"/>
      <c r="D77" s="95"/>
      <c r="E77" s="97"/>
      <c r="F77" s="98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</row>
    <row r="78" spans="1:26" ht="15.75" customHeight="1">
      <c r="A78" s="95"/>
      <c r="B78" s="95"/>
      <c r="C78" s="96"/>
      <c r="D78" s="95"/>
      <c r="E78" s="97"/>
      <c r="F78" s="98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</row>
    <row r="79" spans="1:26" ht="15.75" customHeight="1">
      <c r="A79" s="95"/>
      <c r="B79" s="95"/>
      <c r="C79" s="96"/>
      <c r="D79" s="95"/>
      <c r="E79" s="97"/>
      <c r="F79" s="98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</row>
    <row r="80" spans="1:26" ht="15.75" customHeight="1">
      <c r="A80" s="95"/>
      <c r="B80" s="95"/>
      <c r="C80" s="96"/>
      <c r="D80" s="95"/>
      <c r="E80" s="97"/>
      <c r="F80" s="98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</row>
    <row r="81" spans="1:26" ht="15.75" customHeight="1">
      <c r="A81" s="95"/>
      <c r="B81" s="95"/>
      <c r="C81" s="96"/>
      <c r="D81" s="95"/>
      <c r="E81" s="97"/>
      <c r="F81" s="98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</row>
    <row r="82" spans="1:26" ht="15.75" customHeight="1">
      <c r="A82" s="95"/>
      <c r="B82" s="95"/>
      <c r="C82" s="96"/>
      <c r="D82" s="95"/>
      <c r="E82" s="97"/>
      <c r="F82" s="98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</row>
    <row r="83" spans="1:26" ht="15.75" customHeight="1">
      <c r="A83" s="95"/>
      <c r="B83" s="95"/>
      <c r="C83" s="96"/>
      <c r="D83" s="95"/>
      <c r="E83" s="97"/>
      <c r="F83" s="98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</row>
    <row r="84" spans="1:26" ht="15.75" customHeight="1">
      <c r="A84" s="95"/>
      <c r="B84" s="95"/>
      <c r="C84" s="96"/>
      <c r="D84" s="95"/>
      <c r="E84" s="97"/>
      <c r="F84" s="98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</row>
    <row r="85" spans="1:26" ht="15.75" customHeight="1">
      <c r="A85" s="95"/>
      <c r="B85" s="95"/>
      <c r="C85" s="96"/>
      <c r="D85" s="95"/>
      <c r="E85" s="97"/>
      <c r="F85" s="98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</row>
    <row r="86" spans="1:26" ht="15.75" customHeight="1">
      <c r="A86" s="95"/>
      <c r="B86" s="95"/>
      <c r="C86" s="96"/>
      <c r="D86" s="95"/>
      <c r="E86" s="97"/>
      <c r="F86" s="98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</row>
    <row r="87" spans="1:26" ht="15.75" customHeight="1">
      <c r="A87" s="95"/>
      <c r="B87" s="95"/>
      <c r="C87" s="96"/>
      <c r="D87" s="95"/>
      <c r="E87" s="97"/>
      <c r="F87" s="98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</row>
    <row r="88" spans="1:26" ht="15.75" customHeight="1">
      <c r="A88" s="95"/>
      <c r="B88" s="95"/>
      <c r="C88" s="96"/>
      <c r="D88" s="95"/>
      <c r="E88" s="97"/>
      <c r="F88" s="98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</row>
    <row r="89" spans="1:26" ht="15.75" customHeight="1">
      <c r="A89" s="95"/>
      <c r="B89" s="95"/>
      <c r="C89" s="96"/>
      <c r="D89" s="95"/>
      <c r="E89" s="97"/>
      <c r="F89" s="98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</row>
    <row r="90" spans="1:26" ht="15.75" customHeight="1">
      <c r="A90" s="95"/>
      <c r="B90" s="95"/>
      <c r="C90" s="96"/>
      <c r="D90" s="95"/>
      <c r="E90" s="97"/>
      <c r="F90" s="98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</row>
    <row r="91" spans="1:26" ht="15.75" customHeight="1">
      <c r="A91" s="95"/>
      <c r="B91" s="95"/>
      <c r="C91" s="96"/>
      <c r="D91" s="95"/>
      <c r="E91" s="97"/>
      <c r="F91" s="98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</row>
    <row r="92" spans="1:26" ht="15.75" customHeight="1">
      <c r="A92" s="95"/>
      <c r="B92" s="95"/>
      <c r="C92" s="96"/>
      <c r="D92" s="95"/>
      <c r="E92" s="97"/>
      <c r="F92" s="98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</row>
    <row r="93" spans="1:26" ht="1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</sheetData>
  <mergeCells count="17">
    <mergeCell ref="R8:Z8"/>
    <mergeCell ref="A43:I43"/>
    <mergeCell ref="A6:B6"/>
    <mergeCell ref="A7:I7"/>
    <mergeCell ref="A8:I8"/>
    <mergeCell ref="J8:Q8"/>
    <mergeCell ref="C1:H1"/>
    <mergeCell ref="C2:H2"/>
    <mergeCell ref="A42:E42"/>
    <mergeCell ref="A4:B4"/>
    <mergeCell ref="C4:I4"/>
    <mergeCell ref="A1:B2"/>
    <mergeCell ref="I1:I2"/>
    <mergeCell ref="A50:E50"/>
    <mergeCell ref="A51:B51"/>
    <mergeCell ref="A52:E52"/>
    <mergeCell ref="A53:B53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10:E41 D48:E48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2021-08-31T11:17:44Z</dcterms:modified>
  <cp:category/>
  <cp:contentStatus/>
</cp:coreProperties>
</file>