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4"/>
  <workbookPr/>
  <mc:AlternateContent xmlns:mc="http://schemas.openxmlformats.org/markup-compatibility/2006">
    <mc:Choice Requires="x15">
      <x15ac:absPath xmlns:x15ac="http://schemas.microsoft.com/office/spreadsheetml/2010/11/ac" url="C:\Users\soray\Documents\SORAYA PARDO\ART 2021\DEEP 2021\CONTRATACIÓN FCP\ZONA 1\FICHAS Y PPTO PROYECTOS FCP ZONA 1\"/>
    </mc:Choice>
  </mc:AlternateContent>
  <xr:revisionPtr revIDLastSave="4" documentId="8_{7CD4EB9C-70B8-435A-94DA-634CBEA7F64D}" xr6:coauthVersionLast="47" xr6:coauthVersionMax="47" xr10:uidLastSave="{23E4D1E4-D3ED-41F6-AF20-2BB67461D562}"/>
  <bookViews>
    <workbookView xWindow="-120" yWindow="-120" windowWidth="20730" windowHeight="11160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F33" i="1" s="1"/>
  <c r="H33" i="1" s="1"/>
  <c r="D32" i="1"/>
  <c r="D31" i="1"/>
  <c r="D30" i="1" l="1"/>
  <c r="F30" i="1" s="1"/>
  <c r="H30" i="1" s="1"/>
  <c r="D29" i="1"/>
  <c r="F31" i="1"/>
  <c r="H31" i="1" s="1"/>
  <c r="D23" i="1"/>
  <c r="F23" i="1" s="1"/>
  <c r="H23" i="1" s="1"/>
  <c r="D22" i="1"/>
  <c r="F22" i="1" s="1"/>
  <c r="H22" i="1" s="1"/>
  <c r="D21" i="1"/>
  <c r="F21" i="1" s="1"/>
  <c r="H21" i="1" s="1"/>
  <c r="D20" i="1"/>
  <c r="F20" i="1" s="1"/>
  <c r="H20" i="1" s="1"/>
  <c r="D19" i="1"/>
  <c r="F19" i="1" s="1"/>
  <c r="H19" i="1" s="1"/>
  <c r="D18" i="1"/>
  <c r="F18" i="1" s="1"/>
  <c r="H18" i="1" s="1"/>
  <c r="D17" i="1"/>
  <c r="F17" i="1" s="1"/>
  <c r="H17" i="1" s="1"/>
  <c r="D16" i="1"/>
  <c r="F16" i="1" s="1"/>
  <c r="H16" i="1" s="1"/>
  <c r="D15" i="1"/>
  <c r="F15" i="1" s="1"/>
  <c r="H15" i="1" s="1"/>
  <c r="D14" i="1"/>
  <c r="F14" i="1" s="1"/>
  <c r="D24" i="1"/>
  <c r="F24" i="1" s="1"/>
  <c r="H24" i="1" s="1"/>
  <c r="D25" i="1"/>
  <c r="F25" i="1" s="1"/>
  <c r="D13" i="1"/>
  <c r="F13" i="1" s="1"/>
  <c r="D12" i="1"/>
  <c r="F12" i="1" s="1"/>
  <c r="E43" i="1" l="1"/>
  <c r="F43" i="1" s="1"/>
  <c r="H43" i="1" s="1"/>
  <c r="E42" i="1"/>
  <c r="D34" i="1"/>
  <c r="F34" i="1" s="1"/>
  <c r="H34" i="1" s="1"/>
  <c r="F32" i="1"/>
  <c r="H32" i="1" s="1"/>
  <c r="D28" i="1"/>
  <c r="D27" i="1"/>
  <c r="D26" i="1"/>
  <c r="F26" i="1" s="1"/>
  <c r="H26" i="1" s="1"/>
  <c r="D11" i="1"/>
  <c r="D10" i="1"/>
  <c r="D9" i="1"/>
  <c r="H25" i="1" l="1"/>
  <c r="H14" i="1"/>
  <c r="H13" i="1"/>
  <c r="E44" i="1" l="1"/>
  <c r="F44" i="1" s="1"/>
  <c r="H44" i="1" s="1"/>
  <c r="F42" i="1"/>
  <c r="H42" i="1" s="1"/>
  <c r="E41" i="1"/>
  <c r="F41" i="1" s="1"/>
  <c r="H41" i="1" s="1"/>
  <c r="E40" i="1"/>
  <c r="F35" i="1" l="1"/>
  <c r="F29" i="1"/>
  <c r="F28" i="1"/>
  <c r="F27" i="1"/>
  <c r="F11" i="1"/>
  <c r="F10" i="1"/>
  <c r="H29" i="1" l="1"/>
  <c r="H28" i="1"/>
  <c r="H27" i="1"/>
  <c r="H35" i="1"/>
  <c r="I46" i="1" l="1"/>
  <c r="F45" i="1"/>
  <c r="H45" i="1" s="1"/>
  <c r="F40" i="1"/>
  <c r="H40" i="1" s="1"/>
  <c r="F39" i="1"/>
  <c r="H39" i="1" s="1"/>
  <c r="H12" i="1"/>
  <c r="H11" i="1"/>
  <c r="H10" i="1"/>
  <c r="F9" i="1"/>
  <c r="I9" i="1" s="1"/>
  <c r="I37" i="1" s="1"/>
  <c r="I48" i="1" l="1"/>
  <c r="H37" i="1"/>
  <c r="F46" i="1"/>
  <c r="F37" i="1"/>
  <c r="H46" i="1"/>
  <c r="H48" i="1" l="1"/>
  <c r="F48" i="1"/>
</calcChain>
</file>

<file path=xl/sharedStrings.xml><?xml version="1.0" encoding="utf-8"?>
<sst xmlns="http://schemas.openxmlformats.org/spreadsheetml/2006/main" count="87" uniqueCount="69">
  <si>
    <t>PRESUPUESTO DEL PROYECTO</t>
  </si>
  <si>
    <t>AGENCIA DE RENOVACION DEL TERRITORIO - ART</t>
  </si>
  <si>
    <t>NOMBRE DEL PROYECTO</t>
  </si>
  <si>
    <t>IMPLEMENTACIÓN DE PROYECTOS PORCÍCOLAS PARA PEQUEÑAS PRODUCTORAS PECUARIAS DEL MUNICIPIO EL GUAMO, BOLÍVAR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</si>
  <si>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</si>
  <si>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</si>
  <si>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</si>
  <si>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</si>
  <si>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</si>
  <si>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</si>
  <si>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</si>
  <si>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5.1. Componente 1: Fomentar buenas prácticas de cría y producción de cerdos en el Municipio</t>
  </si>
  <si>
    <t>Actividad 1: Implementar 78 proyectos productivos porcícolas</t>
  </si>
  <si>
    <t>Mano de obra</t>
  </si>
  <si>
    <t>Jornales</t>
  </si>
  <si>
    <t>Hembras de cría</t>
  </si>
  <si>
    <t>Unidad</t>
  </si>
  <si>
    <t>Lechones de 24 kg</t>
  </si>
  <si>
    <t>Tabla madera burda</t>
  </si>
  <si>
    <t>m2</t>
  </si>
  <si>
    <t>Rejilla de encaje, tube cuadrado metalico 3/4"x3/4"</t>
  </si>
  <si>
    <t>un</t>
  </si>
  <si>
    <t>Columnas de madera 10cmx10cm, empotradas en el suelo 50 cm</t>
  </si>
  <si>
    <t>ml</t>
  </si>
  <si>
    <t>Lechonera</t>
  </si>
  <si>
    <t>Placa de concreto 21MPa</t>
  </si>
  <si>
    <t>m3</t>
  </si>
  <si>
    <t>Malla de refuerzo fy 4200MPa</t>
  </si>
  <si>
    <t>Excavacion laguna de filtracion</t>
  </si>
  <si>
    <t>Compactacion material de excavacion para elevacion de tanque</t>
  </si>
  <si>
    <t>Tanque de almacenamiento de agua 500 lts</t>
  </si>
  <si>
    <t>PVC 1/2</t>
  </si>
  <si>
    <t>m</t>
  </si>
  <si>
    <t>Bebederos de chupo</t>
  </si>
  <si>
    <t>Concreto pobre de recubrimiento</t>
  </si>
  <si>
    <t>Techo en palma</t>
  </si>
  <si>
    <t>Listones de madera 2"x1" para cubierta</t>
  </si>
  <si>
    <t>Concentrado iniciación</t>
  </si>
  <si>
    <t>Kg</t>
  </si>
  <si>
    <t>Concentrado levante</t>
  </si>
  <si>
    <t>Concentrado acabado</t>
  </si>
  <si>
    <t>Ivermectina al 3,5%</t>
  </si>
  <si>
    <t>Frasco x 50 ml</t>
  </si>
  <si>
    <t>Creolina</t>
  </si>
  <si>
    <t>Complejo B</t>
  </si>
  <si>
    <t>Frasco x 250 ml</t>
  </si>
  <si>
    <t>Cal</t>
  </si>
  <si>
    <t>Cascarilla de arroz</t>
  </si>
  <si>
    <t>Paca de 50 kg</t>
  </si>
  <si>
    <t>Empaques de polipropileno compost</t>
  </si>
  <si>
    <t>transporte de insumos</t>
  </si>
  <si>
    <t>Global</t>
  </si>
  <si>
    <t>SUBTOTAL COMPONENTE 1</t>
  </si>
  <si>
    <t xml:space="preserve"> Componente 2: Fomentar los procesos de planeación y organización para el procesamiento de productos ovinos en el Municipio</t>
  </si>
  <si>
    <t>Acompañamiento socioempresarial y de mercadeo</t>
  </si>
  <si>
    <t>Mes Profesional</t>
  </si>
  <si>
    <t>Logistica de operacion, alquiler de equipo, alquiler de salon y refrigerios</t>
  </si>
  <si>
    <t>Mes</t>
  </si>
  <si>
    <t>Papelería, materiales</t>
  </si>
  <si>
    <t>Profesional pecuario</t>
  </si>
  <si>
    <t>Técnico agropecuario</t>
  </si>
  <si>
    <t>Plan Ambiental</t>
  </si>
  <si>
    <t>Ficha</t>
  </si>
  <si>
    <t>2.7</t>
  </si>
  <si>
    <t>SUBTOTAL COMPONENTE. 2</t>
  </si>
  <si>
    <t>TOTAL PRESUPUESTO INVERSIÓN DIRECTA</t>
  </si>
  <si>
    <t>NOTA</t>
  </si>
  <si>
    <t>El presupuesto corresponde al valor del proyecto estructurado.</t>
  </si>
  <si>
    <t>La ART financiará el valor del costo directo ajustado con el IPC 2020 (1.61%) y el costo de implementación fue recalculado de manera global para los 13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</si>
</sst>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\ * #,##0_-;\-&quot;$&quot;\ * #,##0_-;_-&quot;$&quot;\ * &quot;-&quot;_-;_-@_-"/>
    <numFmt numFmtId="165" formatCode="_-* #,##0_-;\-* #,##0_-;_-* &quot;-&quot;??_-;_-@"/>
    <numFmt numFmtId="166" formatCode="_-&quot;$&quot;* #,##0_-;\-&quot;$&quot;* #,##0_-;_-&quot;$&quot;* &quot;-&quot;??_-;_-@"/>
    <numFmt numFmtId="167" formatCode="_-* #,##0_-;\-* #,##0_-;_-* &quot;-&quot;_-;_-@"/>
    <numFmt numFmtId="168" formatCode="_-&quot;$&quot;* #,##0.0_-;\-&quot;$&quot;* #,##0.0_-;_-&quot;$&quot;* &quot;-&quot;??_-;_-@"/>
    <numFmt numFmtId="169" formatCode="_-&quot;$&quot;* #,##0.00_-;\-&quot;$&quot;* #,##0.00_-;_-&quot;$&quot;* &quot;-&quot;??_-;_-@"/>
    <numFmt numFmtId="170" formatCode="_-* #,##0.00_-;\-* #,##0.00_-;_-* &quot;-&quot;??_-;_-@"/>
  </numFmts>
  <fonts count="12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164" fontId="1" fillId="0" borderId="20" applyFont="0" applyFill="0" applyBorder="0" applyAlignment="0" applyProtection="0"/>
  </cellStyleXfs>
  <cellXfs count="131">
    <xf numFmtId="0" fontId="0" fillId="0" borderId="0" xfId="0" applyFont="1" applyAlignment="1"/>
    <xf numFmtId="0" fontId="5" fillId="3" borderId="14" xfId="0" applyFont="1" applyFill="1" applyBorder="1" applyAlignment="1">
      <alignment horizontal="center" vertical="center"/>
    </xf>
    <xf numFmtId="165" fontId="5" fillId="3" borderId="14" xfId="0" applyNumberFormat="1" applyFont="1" applyFill="1" applyBorder="1" applyAlignment="1">
      <alignment horizontal="center" vertical="center" wrapText="1"/>
    </xf>
    <xf numFmtId="166" fontId="5" fillId="3" borderId="14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left" wrapText="1"/>
    </xf>
    <xf numFmtId="166" fontId="0" fillId="2" borderId="22" xfId="0" applyNumberFormat="1" applyFont="1" applyFill="1" applyBorder="1" applyAlignment="1">
      <alignment horizontal="right" wrapText="1"/>
    </xf>
    <xf numFmtId="0" fontId="0" fillId="2" borderId="23" xfId="0" applyFont="1" applyFill="1" applyBorder="1" applyAlignment="1">
      <alignment horizontal="left" wrapText="1"/>
    </xf>
    <xf numFmtId="3" fontId="0" fillId="2" borderId="23" xfId="0" applyNumberFormat="1" applyFont="1" applyFill="1" applyBorder="1" applyAlignment="1">
      <alignment horizontal="center" wrapText="1"/>
    </xf>
    <xf numFmtId="166" fontId="0" fillId="2" borderId="23" xfId="0" applyNumberFormat="1" applyFont="1" applyFill="1" applyBorder="1" applyAlignment="1">
      <alignment horizontal="right" wrapText="1"/>
    </xf>
    <xf numFmtId="166" fontId="0" fillId="2" borderId="24" xfId="0" applyNumberFormat="1" applyFont="1" applyFill="1" applyBorder="1" applyAlignment="1">
      <alignment horizontal="right" wrapText="1"/>
    </xf>
    <xf numFmtId="166" fontId="2" fillId="4" borderId="14" xfId="0" applyNumberFormat="1" applyFont="1" applyFill="1" applyBorder="1" applyAlignment="1">
      <alignment wrapText="1"/>
    </xf>
    <xf numFmtId="166" fontId="2" fillId="4" borderId="16" xfId="0" applyNumberFormat="1" applyFont="1" applyFill="1" applyBorder="1" applyAlignment="1">
      <alignment wrapText="1"/>
    </xf>
    <xf numFmtId="0" fontId="0" fillId="2" borderId="27" xfId="0" applyFont="1" applyFill="1" applyBorder="1" applyAlignment="1">
      <alignment wrapText="1"/>
    </xf>
    <xf numFmtId="166" fontId="0" fillId="2" borderId="14" xfId="0" applyNumberFormat="1" applyFont="1" applyFill="1" applyBorder="1" applyAlignment="1">
      <alignment wrapText="1"/>
    </xf>
    <xf numFmtId="166" fontId="0" fillId="2" borderId="14" xfId="0" applyNumberFormat="1" applyFont="1" applyFill="1" applyBorder="1" applyAlignment="1">
      <alignment horizontal="center" wrapText="1"/>
    </xf>
    <xf numFmtId="166" fontId="0" fillId="2" borderId="16" xfId="0" applyNumberFormat="1" applyFont="1" applyFill="1" applyBorder="1" applyAlignment="1">
      <alignment wrapText="1"/>
    </xf>
    <xf numFmtId="166" fontId="0" fillId="2" borderId="23" xfId="0" applyNumberFormat="1" applyFont="1" applyFill="1" applyBorder="1" applyAlignment="1">
      <alignment horizontal="center" wrapText="1"/>
    </xf>
    <xf numFmtId="166" fontId="0" fillId="2" borderId="24" xfId="0" applyNumberFormat="1" applyFont="1" applyFill="1" applyBorder="1" applyAlignment="1">
      <alignment horizontal="center" wrapText="1"/>
    </xf>
    <xf numFmtId="166" fontId="0" fillId="2" borderId="24" xfId="0" applyNumberFormat="1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0" fontId="7" fillId="2" borderId="23" xfId="0" applyFont="1" applyFill="1" applyBorder="1" applyAlignment="1">
      <alignment horizontal="center" wrapText="1"/>
    </xf>
    <xf numFmtId="165" fontId="7" fillId="2" borderId="23" xfId="0" applyNumberFormat="1" applyFont="1" applyFill="1" applyBorder="1" applyAlignment="1">
      <alignment horizontal="center" wrapText="1"/>
    </xf>
    <xf numFmtId="168" fontId="2" fillId="4" borderId="23" xfId="0" applyNumberFormat="1" applyFont="1" applyFill="1" applyBorder="1"/>
    <xf numFmtId="169" fontId="2" fillId="4" borderId="24" xfId="0" applyNumberFormat="1" applyFont="1" applyFill="1" applyBorder="1"/>
    <xf numFmtId="0" fontId="0" fillId="2" borderId="29" xfId="0" applyFont="1" applyFill="1" applyBorder="1"/>
    <xf numFmtId="0" fontId="0" fillId="2" borderId="30" xfId="0" applyFont="1" applyFill="1" applyBorder="1"/>
    <xf numFmtId="0" fontId="0" fillId="2" borderId="30" xfId="0" applyFont="1" applyFill="1" applyBorder="1" applyAlignment="1">
      <alignment horizontal="left"/>
    </xf>
    <xf numFmtId="165" fontId="0" fillId="2" borderId="30" xfId="0" applyNumberFormat="1" applyFont="1" applyFill="1" applyBorder="1"/>
    <xf numFmtId="166" fontId="0" fillId="2" borderId="30" xfId="0" applyNumberFormat="1" applyFont="1" applyFill="1" applyBorder="1"/>
    <xf numFmtId="0" fontId="0" fillId="0" borderId="0" xfId="0" applyFont="1" applyAlignment="1"/>
    <xf numFmtId="0" fontId="0" fillId="2" borderId="19" xfId="0" applyFont="1" applyFill="1" applyBorder="1" applyAlignment="1">
      <alignment horizontal="left" wrapText="1"/>
    </xf>
    <xf numFmtId="0" fontId="0" fillId="2" borderId="25" xfId="0" applyFont="1" applyFill="1" applyBorder="1" applyAlignment="1">
      <alignment horizontal="left" wrapText="1"/>
    </xf>
    <xf numFmtId="3" fontId="0" fillId="2" borderId="25" xfId="0" applyNumberFormat="1" applyFont="1" applyFill="1" applyBorder="1" applyAlignment="1">
      <alignment horizontal="center" wrapText="1"/>
    </xf>
    <xf numFmtId="165" fontId="0" fillId="2" borderId="13" xfId="0" applyNumberFormat="1" applyFont="1" applyFill="1" applyBorder="1" applyAlignment="1">
      <alignment horizontal="right" wrapText="1"/>
    </xf>
    <xf numFmtId="166" fontId="0" fillId="2" borderId="14" xfId="0" applyNumberFormat="1" applyFont="1" applyFill="1" applyBorder="1" applyAlignment="1">
      <alignment horizontal="right" wrapText="1"/>
    </xf>
    <xf numFmtId="166" fontId="0" fillId="2" borderId="20" xfId="0" applyNumberFormat="1" applyFont="1" applyFill="1" applyBorder="1" applyAlignment="1">
      <alignment horizontal="right" wrapText="1"/>
    </xf>
    <xf numFmtId="166" fontId="0" fillId="2" borderId="16" xfId="0" applyNumberFormat="1" applyFont="1" applyFill="1" applyBorder="1" applyAlignment="1">
      <alignment horizontal="right" wrapText="1"/>
    </xf>
    <xf numFmtId="166" fontId="0" fillId="2" borderId="20" xfId="0" applyNumberFormat="1" applyFont="1" applyFill="1" applyBorder="1" applyAlignment="1">
      <alignment wrapText="1"/>
    </xf>
    <xf numFmtId="0" fontId="0" fillId="2" borderId="20" xfId="0" applyFont="1" applyFill="1" applyBorder="1" applyAlignment="1">
      <alignment wrapText="1"/>
    </xf>
    <xf numFmtId="0" fontId="3" fillId="0" borderId="23" xfId="0" applyFont="1" applyBorder="1" applyAlignment="1">
      <alignment horizontal="left" wrapText="1"/>
    </xf>
    <xf numFmtId="9" fontId="0" fillId="2" borderId="30" xfId="1" applyFont="1" applyFill="1" applyBorder="1"/>
    <xf numFmtId="9" fontId="0" fillId="2" borderId="31" xfId="1" applyFont="1" applyFill="1" applyBorder="1"/>
    <xf numFmtId="169" fontId="0" fillId="2" borderId="23" xfId="0" applyNumberFormat="1" applyFont="1" applyFill="1" applyBorder="1" applyAlignment="1">
      <alignment horizontal="right" wrapText="1"/>
    </xf>
    <xf numFmtId="170" fontId="0" fillId="2" borderId="23" xfId="0" applyNumberFormat="1" applyFont="1" applyFill="1" applyBorder="1" applyAlignment="1">
      <alignment horizontal="right" wrapText="1"/>
    </xf>
    <xf numFmtId="0" fontId="9" fillId="2" borderId="27" xfId="0" applyFont="1" applyFill="1" applyBorder="1" applyAlignment="1">
      <alignment wrapText="1"/>
    </xf>
    <xf numFmtId="166" fontId="2" fillId="4" borderId="23" xfId="0" applyNumberFormat="1" applyFont="1" applyFill="1" applyBorder="1"/>
    <xf numFmtId="169" fontId="0" fillId="7" borderId="23" xfId="0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left" wrapText="1"/>
    </xf>
    <xf numFmtId="166" fontId="0" fillId="2" borderId="20" xfId="0" applyNumberFormat="1" applyFont="1" applyFill="1" applyBorder="1" applyAlignment="1">
      <alignment horizontal="center" wrapText="1"/>
    </xf>
    <xf numFmtId="0" fontId="0" fillId="2" borderId="23" xfId="0" applyFill="1" applyBorder="1" applyAlignment="1">
      <alignment wrapText="1"/>
    </xf>
    <xf numFmtId="0" fontId="0" fillId="2" borderId="23" xfId="0" applyFill="1" applyBorder="1" applyAlignment="1">
      <alignment horizontal="left" wrapText="1"/>
    </xf>
    <xf numFmtId="3" fontId="0" fillId="2" borderId="23" xfId="0" applyNumberFormat="1" applyFill="1" applyBorder="1" applyAlignment="1">
      <alignment horizontal="center" wrapText="1"/>
    </xf>
    <xf numFmtId="165" fontId="0" fillId="2" borderId="23" xfId="0" applyNumberFormat="1" applyFill="1" applyBorder="1" applyAlignment="1">
      <alignment horizontal="right" wrapText="1"/>
    </xf>
    <xf numFmtId="0" fontId="3" fillId="0" borderId="32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0" fillId="7" borderId="14" xfId="0" applyFill="1" applyBorder="1" applyAlignment="1">
      <alignment wrapText="1"/>
    </xf>
    <xf numFmtId="0" fontId="3" fillId="0" borderId="26" xfId="0" applyFont="1" applyBorder="1" applyAlignment="1">
      <alignment horizontal="left" wrapText="1"/>
    </xf>
    <xf numFmtId="170" fontId="0" fillId="2" borderId="23" xfId="0" applyNumberFormat="1" applyFill="1" applyBorder="1" applyAlignment="1">
      <alignment horizontal="right" wrapText="1"/>
    </xf>
    <xf numFmtId="0" fontId="0" fillId="8" borderId="23" xfId="0" applyFont="1" applyFill="1" applyBorder="1" applyAlignment="1">
      <alignment wrapText="1"/>
    </xf>
    <xf numFmtId="0" fontId="0" fillId="7" borderId="23" xfId="0" applyFont="1" applyFill="1" applyBorder="1" applyAlignment="1">
      <alignment wrapText="1"/>
    </xf>
    <xf numFmtId="0" fontId="0" fillId="2" borderId="20" xfId="0" applyFont="1" applyFill="1" applyBorder="1" applyAlignment="1">
      <alignment horizontal="center" vertical="center"/>
    </xf>
    <xf numFmtId="0" fontId="0" fillId="2" borderId="19" xfId="0" applyFont="1" applyFill="1" applyBorder="1"/>
    <xf numFmtId="0" fontId="0" fillId="2" borderId="20" xfId="0" applyFont="1" applyFill="1" applyBorder="1"/>
    <xf numFmtId="0" fontId="0" fillId="2" borderId="20" xfId="0" applyFont="1" applyFill="1" applyBorder="1" applyAlignment="1">
      <alignment horizontal="left"/>
    </xf>
    <xf numFmtId="165" fontId="0" fillId="2" borderId="20" xfId="0" applyNumberFormat="1" applyFont="1" applyFill="1" applyBorder="1"/>
    <xf numFmtId="166" fontId="0" fillId="2" borderId="20" xfId="0" applyNumberFormat="1" applyFont="1" applyFill="1" applyBorder="1"/>
    <xf numFmtId="0" fontId="0" fillId="2" borderId="18" xfId="0" applyFont="1" applyFill="1" applyBorder="1"/>
    <xf numFmtId="0" fontId="0" fillId="2" borderId="20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left" vertical="center"/>
    </xf>
    <xf numFmtId="165" fontId="6" fillId="2" borderId="20" xfId="0" applyNumberFormat="1" applyFont="1" applyFill="1" applyBorder="1" applyAlignment="1">
      <alignment vertical="center"/>
    </xf>
    <xf numFmtId="166" fontId="6" fillId="2" borderId="20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 wrapText="1"/>
    </xf>
    <xf numFmtId="0" fontId="0" fillId="2" borderId="18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7" borderId="26" xfId="0" applyFont="1" applyFill="1" applyBorder="1" applyAlignment="1">
      <alignment wrapText="1"/>
    </xf>
    <xf numFmtId="0" fontId="0" fillId="2" borderId="26" xfId="0" applyFont="1" applyFill="1" applyBorder="1" applyAlignment="1">
      <alignment horizontal="left" wrapText="1"/>
    </xf>
    <xf numFmtId="3" fontId="3" fillId="7" borderId="26" xfId="0" applyNumberFormat="1" applyFont="1" applyFill="1" applyBorder="1" applyAlignment="1">
      <alignment horizontal="center" wrapText="1"/>
    </xf>
    <xf numFmtId="170" fontId="0" fillId="2" borderId="26" xfId="0" applyNumberFormat="1" applyFont="1" applyFill="1" applyBorder="1" applyAlignment="1">
      <alignment horizontal="right" wrapText="1"/>
    </xf>
    <xf numFmtId="166" fontId="0" fillId="2" borderId="26" xfId="0" applyNumberFormat="1" applyFont="1" applyFill="1" applyBorder="1" applyAlignment="1">
      <alignment horizontal="right" wrapText="1"/>
    </xf>
    <xf numFmtId="0" fontId="9" fillId="2" borderId="32" xfId="0" applyFont="1" applyFill="1" applyBorder="1" applyAlignment="1">
      <alignment wrapText="1"/>
    </xf>
    <xf numFmtId="0" fontId="3" fillId="0" borderId="28" xfId="0" applyFont="1" applyBorder="1" applyAlignment="1">
      <alignment horizontal="left" wrapText="1"/>
    </xf>
    <xf numFmtId="3" fontId="3" fillId="0" borderId="23" xfId="0" applyNumberFormat="1" applyFont="1" applyBorder="1" applyAlignment="1">
      <alignment horizontal="center" wrapText="1"/>
    </xf>
    <xf numFmtId="165" fontId="3" fillId="0" borderId="23" xfId="0" applyNumberFormat="1" applyFont="1" applyBorder="1" applyAlignment="1">
      <alignment horizontal="center" wrapText="1"/>
    </xf>
    <xf numFmtId="167" fontId="0" fillId="2" borderId="20" xfId="0" applyNumberFormat="1" applyFont="1" applyFill="1" applyBorder="1" applyAlignment="1">
      <alignment wrapText="1"/>
    </xf>
    <xf numFmtId="0" fontId="3" fillId="0" borderId="28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7" fillId="2" borderId="20" xfId="0" applyFont="1" applyFill="1" applyBorder="1" applyAlignment="1">
      <alignment horizontal="left"/>
    </xf>
    <xf numFmtId="166" fontId="7" fillId="2" borderId="20" xfId="0" applyNumberFormat="1" applyFont="1" applyFill="1" applyBorder="1" applyAlignment="1">
      <alignment horizontal="center"/>
    </xf>
    <xf numFmtId="165" fontId="0" fillId="2" borderId="20" xfId="0" applyNumberFormat="1" applyFont="1" applyFill="1" applyBorder="1" applyAlignment="1">
      <alignment horizontal="center"/>
    </xf>
    <xf numFmtId="168" fontId="0" fillId="2" borderId="20" xfId="0" applyNumberFormat="1" applyFont="1" applyFill="1" applyBorder="1"/>
    <xf numFmtId="166" fontId="0" fillId="2" borderId="20" xfId="0" applyNumberFormat="1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wrapText="1"/>
    </xf>
    <xf numFmtId="166" fontId="0" fillId="4" borderId="20" xfId="0" applyNumberFormat="1" applyFont="1" applyFill="1" applyBorder="1"/>
    <xf numFmtId="169" fontId="8" fillId="2" borderId="20" xfId="0" applyNumberFormat="1" applyFont="1" applyFill="1" applyBorder="1" applyAlignment="1">
      <alignment horizontal="righ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3" fillId="0" borderId="20" xfId="0" applyFont="1" applyBorder="1" applyAlignment="1"/>
    <xf numFmtId="0" fontId="2" fillId="5" borderId="17" xfId="0" applyFont="1" applyFill="1" applyBorder="1" applyAlignment="1">
      <alignment horizontal="left" wrapText="1"/>
    </xf>
    <xf numFmtId="0" fontId="3" fillId="0" borderId="28" xfId="0" applyFont="1" applyBorder="1" applyAlignment="1"/>
    <xf numFmtId="0" fontId="3" fillId="0" borderId="11" xfId="0" applyFont="1" applyBorder="1" applyAlignment="1"/>
    <xf numFmtId="0" fontId="5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/>
    <xf numFmtId="0" fontId="2" fillId="5" borderId="17" xfId="0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3" fillId="0" borderId="18" xfId="0" applyFont="1" applyBorder="1" applyAlignment="1"/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4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/>
    <xf numFmtId="0" fontId="2" fillId="4" borderId="12" xfId="0" applyFont="1" applyFill="1" applyBorder="1" applyAlignment="1">
      <alignment horizontal="left" wrapText="1"/>
    </xf>
    <xf numFmtId="0" fontId="3" fillId="0" borderId="25" xfId="0" applyFont="1" applyBorder="1" applyAlignment="1"/>
    <xf numFmtId="0" fontId="5" fillId="3" borderId="21" xfId="0" applyFont="1" applyFill="1" applyBorder="1" applyAlignment="1">
      <alignment horizontal="left" vertical="center"/>
    </xf>
    <xf numFmtId="0" fontId="3" fillId="0" borderId="10" xfId="0" applyFont="1" applyBorder="1" applyAlignment="1"/>
    <xf numFmtId="0" fontId="6" fillId="4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3" fillId="0" borderId="21" xfId="0" applyFont="1" applyBorder="1" applyAlignment="1"/>
    <xf numFmtId="0" fontId="3" fillId="0" borderId="7" xfId="0" applyFont="1" applyBorder="1" applyAlignment="1"/>
    <xf numFmtId="0" fontId="4" fillId="2" borderId="6" xfId="0" applyFont="1" applyFill="1" applyBorder="1" applyAlignment="1">
      <alignment horizontal="center" vertical="center" wrapText="1"/>
    </xf>
    <xf numFmtId="0" fontId="3" fillId="0" borderId="22" xfId="0" applyFont="1" applyBorder="1" applyAlignment="1"/>
    <xf numFmtId="0" fontId="0" fillId="2" borderId="19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left"/>
    </xf>
    <xf numFmtId="0" fontId="10" fillId="2" borderId="0" xfId="0" applyFont="1" applyFill="1"/>
    <xf numFmtId="0" fontId="11" fillId="2" borderId="0" xfId="0" applyFont="1" applyFill="1"/>
  </cellXfs>
  <cellStyles count="3">
    <cellStyle name="Moneda [0] 2" xfId="2" xr:uid="{4ADDDE67-A24F-41D0-99C5-1EEE801A4306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5"/>
  <sheetViews>
    <sheetView tabSelected="1" topLeftCell="A46" zoomScale="80" zoomScaleNormal="80" workbookViewId="0">
      <selection activeCell="A53" sqref="A53"/>
    </sheetView>
  </sheetViews>
  <sheetFormatPr defaultColWidth="14.42578125" defaultRowHeight="15" customHeight="1"/>
  <cols>
    <col min="1" max="1" width="3.42578125" customWidth="1"/>
    <col min="2" max="2" width="54.28515625" customWidth="1"/>
    <col min="3" max="3" width="18" customWidth="1"/>
    <col min="4" max="4" width="11.42578125" customWidth="1"/>
    <col min="5" max="5" width="14.5703125" bestFit="1" customWidth="1"/>
    <col min="6" max="6" width="22.28515625" customWidth="1"/>
    <col min="7" max="7" width="1.7109375" customWidth="1"/>
    <col min="8" max="8" width="18.28515625" customWidth="1"/>
    <col min="9" max="9" width="16.85546875" customWidth="1"/>
    <col min="10" max="10" width="15.85546875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>
      <c r="A1" s="121"/>
      <c r="B1" s="122"/>
      <c r="C1" s="111" t="s">
        <v>0</v>
      </c>
      <c r="D1" s="112"/>
      <c r="E1" s="112"/>
      <c r="F1" s="112"/>
      <c r="G1" s="112"/>
      <c r="H1" s="113"/>
      <c r="I1" s="125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</row>
    <row r="2" spans="1:29" ht="23.25" customHeight="1">
      <c r="A2" s="123"/>
      <c r="B2" s="124"/>
      <c r="C2" s="114" t="s">
        <v>1</v>
      </c>
      <c r="D2" s="103"/>
      <c r="E2" s="103"/>
      <c r="F2" s="103"/>
      <c r="G2" s="103"/>
      <c r="H2" s="115"/>
      <c r="I2" s="126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</row>
    <row r="3" spans="1:29" ht="10.5" customHeight="1">
      <c r="A3" s="64"/>
      <c r="B3" s="65"/>
      <c r="C3" s="66"/>
      <c r="D3" s="65"/>
      <c r="E3" s="67"/>
      <c r="F3" s="68"/>
      <c r="G3" s="65"/>
      <c r="H3" s="65"/>
      <c r="I3" s="69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</row>
    <row r="4" spans="1:29" ht="57" customHeight="1">
      <c r="A4" s="118" t="s">
        <v>2</v>
      </c>
      <c r="B4" s="119"/>
      <c r="C4" s="120" t="s">
        <v>3</v>
      </c>
      <c r="D4" s="103"/>
      <c r="E4" s="103"/>
      <c r="F4" s="103"/>
      <c r="G4" s="103"/>
      <c r="H4" s="103"/>
      <c r="I4" s="104"/>
      <c r="J4" s="70"/>
      <c r="K4" s="70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</row>
    <row r="5" spans="1:29" ht="24.75" customHeight="1">
      <c r="A5" s="71"/>
      <c r="B5" s="72"/>
      <c r="C5" s="73"/>
      <c r="D5" s="72"/>
      <c r="E5" s="74"/>
      <c r="F5" s="75"/>
      <c r="G5" s="65"/>
      <c r="H5" s="76"/>
      <c r="I5" s="77"/>
      <c r="J5" s="78"/>
      <c r="K5" s="79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</row>
    <row r="6" spans="1:29" ht="49.5" customHeight="1">
      <c r="A6" s="105" t="s">
        <v>4</v>
      </c>
      <c r="B6" s="106"/>
      <c r="C6" s="1" t="s">
        <v>5</v>
      </c>
      <c r="D6" s="1" t="s">
        <v>6</v>
      </c>
      <c r="E6" s="2" t="s">
        <v>7</v>
      </c>
      <c r="F6" s="3" t="s">
        <v>8</v>
      </c>
      <c r="G6" s="4"/>
      <c r="H6" s="5" t="s">
        <v>9</v>
      </c>
      <c r="I6" s="6" t="s">
        <v>10</v>
      </c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</row>
    <row r="7" spans="1:29" ht="30" customHeight="1">
      <c r="A7" s="107" t="s">
        <v>11</v>
      </c>
      <c r="B7" s="103"/>
      <c r="C7" s="103"/>
      <c r="D7" s="103"/>
      <c r="E7" s="103"/>
      <c r="F7" s="103"/>
      <c r="G7" s="103"/>
      <c r="H7" s="103"/>
      <c r="I7" s="104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</row>
    <row r="8" spans="1:29">
      <c r="A8" s="108" t="s">
        <v>12</v>
      </c>
      <c r="B8" s="103"/>
      <c r="C8" s="103"/>
      <c r="D8" s="103"/>
      <c r="E8" s="103"/>
      <c r="F8" s="103"/>
      <c r="G8" s="103"/>
      <c r="H8" s="103"/>
      <c r="I8" s="104"/>
      <c r="J8" s="109"/>
      <c r="K8" s="101"/>
      <c r="L8" s="101"/>
      <c r="M8" s="101"/>
      <c r="N8" s="101"/>
      <c r="O8" s="101"/>
      <c r="P8" s="101"/>
      <c r="Q8" s="101"/>
      <c r="R8" s="101"/>
      <c r="S8" s="101"/>
      <c r="T8" s="110"/>
      <c r="U8" s="100"/>
      <c r="V8" s="101"/>
      <c r="W8" s="101"/>
      <c r="X8" s="101"/>
      <c r="Y8" s="101"/>
      <c r="Z8" s="101"/>
      <c r="AA8" s="101"/>
      <c r="AB8" s="101"/>
      <c r="AC8" s="101"/>
    </row>
    <row r="9" spans="1:29">
      <c r="A9" s="7">
        <v>1</v>
      </c>
      <c r="B9" s="80" t="s">
        <v>13</v>
      </c>
      <c r="C9" s="81" t="s">
        <v>14</v>
      </c>
      <c r="D9" s="82">
        <f>59*78</f>
        <v>4602</v>
      </c>
      <c r="E9" s="83">
        <v>46356</v>
      </c>
      <c r="F9" s="84">
        <f t="shared" ref="F9:F35" si="0">+D9*E9</f>
        <v>213330312</v>
      </c>
      <c r="G9" s="38"/>
      <c r="H9" s="84">
        <v>0</v>
      </c>
      <c r="I9" s="8">
        <f>+F9</f>
        <v>213330312</v>
      </c>
      <c r="J9" s="40"/>
      <c r="K9" s="41"/>
      <c r="L9" s="40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29">
      <c r="A10" s="7">
        <v>2</v>
      </c>
      <c r="B10" s="61" t="s">
        <v>15</v>
      </c>
      <c r="C10" s="9" t="s">
        <v>16</v>
      </c>
      <c r="D10" s="10">
        <f>1*78</f>
        <v>78</v>
      </c>
      <c r="E10" s="46">
        <v>600000</v>
      </c>
      <c r="F10" s="49">
        <f t="shared" si="0"/>
        <v>46800000</v>
      </c>
      <c r="G10" s="38"/>
      <c r="H10" s="11">
        <f t="shared" ref="H10:H35" si="1">+F10</f>
        <v>46800000</v>
      </c>
      <c r="I10" s="12"/>
      <c r="J10" s="40"/>
      <c r="K10" s="41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</row>
    <row r="11" spans="1:29">
      <c r="A11" s="7">
        <v>3</v>
      </c>
      <c r="B11" s="62" t="s">
        <v>17</v>
      </c>
      <c r="C11" s="9" t="s">
        <v>16</v>
      </c>
      <c r="D11" s="10">
        <f>3*78</f>
        <v>234</v>
      </c>
      <c r="E11" s="46">
        <v>190000</v>
      </c>
      <c r="F11" s="49">
        <f t="shared" si="0"/>
        <v>44460000</v>
      </c>
      <c r="G11" s="38"/>
      <c r="H11" s="11">
        <f t="shared" si="1"/>
        <v>44460000</v>
      </c>
      <c r="I11" s="12"/>
      <c r="J11" s="40"/>
      <c r="K11" s="41"/>
      <c r="L11" s="40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</row>
    <row r="12" spans="1:29">
      <c r="A12" s="7">
        <v>4</v>
      </c>
      <c r="B12" s="62" t="s">
        <v>18</v>
      </c>
      <c r="C12" s="9" t="s">
        <v>19</v>
      </c>
      <c r="D12" s="10">
        <f>26.112*78</f>
        <v>2036.7359999999999</v>
      </c>
      <c r="E12" s="46">
        <v>13781.607539552066</v>
      </c>
      <c r="F12" s="49">
        <f t="shared" si="0"/>
        <v>28069496.213677116</v>
      </c>
      <c r="G12" s="38"/>
      <c r="H12" s="11">
        <f t="shared" si="1"/>
        <v>28069496.213677116</v>
      </c>
      <c r="I12" s="12"/>
      <c r="J12" s="40"/>
      <c r="K12" s="41"/>
      <c r="L12" s="40"/>
      <c r="M12" s="40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</row>
    <row r="13" spans="1:29" s="32" customFormat="1">
      <c r="A13" s="7">
        <v>5</v>
      </c>
      <c r="B13" s="62" t="s">
        <v>20</v>
      </c>
      <c r="C13" s="9" t="s">
        <v>21</v>
      </c>
      <c r="D13" s="10">
        <f>2*78</f>
        <v>156</v>
      </c>
      <c r="E13" s="46">
        <v>65006.613750000004</v>
      </c>
      <c r="F13" s="49">
        <f t="shared" si="0"/>
        <v>10141031.745000001</v>
      </c>
      <c r="G13" s="38"/>
      <c r="H13" s="11">
        <f t="shared" si="1"/>
        <v>10141031.745000001</v>
      </c>
      <c r="I13" s="12"/>
      <c r="J13" s="40"/>
      <c r="K13" s="41"/>
      <c r="L13" s="40"/>
      <c r="M13" s="40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</row>
    <row r="14" spans="1:29" s="32" customFormat="1" ht="30">
      <c r="A14" s="7">
        <v>6</v>
      </c>
      <c r="B14" s="62" t="s">
        <v>22</v>
      </c>
      <c r="C14" s="9" t="s">
        <v>23</v>
      </c>
      <c r="D14" s="10">
        <f>20.4*78</f>
        <v>1591.1999999999998</v>
      </c>
      <c r="E14" s="46">
        <v>18533.947293281002</v>
      </c>
      <c r="F14" s="49">
        <f t="shared" si="0"/>
        <v>29491216.933068726</v>
      </c>
      <c r="G14" s="38"/>
      <c r="H14" s="11">
        <f t="shared" si="1"/>
        <v>29491216.933068726</v>
      </c>
      <c r="I14" s="12"/>
      <c r="J14" s="40"/>
      <c r="K14" s="41"/>
      <c r="L14" s="40"/>
      <c r="M14" s="40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</row>
    <row r="15" spans="1:29" s="32" customFormat="1">
      <c r="A15" s="7">
        <v>7</v>
      </c>
      <c r="B15" s="62" t="s">
        <v>24</v>
      </c>
      <c r="C15" s="9" t="s">
        <v>21</v>
      </c>
      <c r="D15" s="10">
        <f>1*78</f>
        <v>78</v>
      </c>
      <c r="E15" s="46">
        <v>47546.056546640495</v>
      </c>
      <c r="F15" s="49">
        <f t="shared" si="0"/>
        <v>3708592.4106379584</v>
      </c>
      <c r="G15" s="38"/>
      <c r="H15" s="11">
        <f t="shared" si="1"/>
        <v>3708592.4106379584</v>
      </c>
      <c r="I15" s="12"/>
      <c r="J15" s="40"/>
      <c r="K15" s="41"/>
      <c r="L15" s="40"/>
      <c r="M15" s="40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</row>
    <row r="16" spans="1:29" s="32" customFormat="1">
      <c r="A16" s="7">
        <v>8</v>
      </c>
      <c r="B16" s="62" t="s">
        <v>25</v>
      </c>
      <c r="C16" s="9" t="s">
        <v>26</v>
      </c>
      <c r="D16" s="10">
        <f>0.533*78</f>
        <v>41.574000000000005</v>
      </c>
      <c r="E16" s="46">
        <v>240566.01176470588</v>
      </c>
      <c r="F16" s="49">
        <f t="shared" si="0"/>
        <v>10001291.373105884</v>
      </c>
      <c r="G16" s="38"/>
      <c r="H16" s="11">
        <f t="shared" si="1"/>
        <v>10001291.373105884</v>
      </c>
      <c r="I16" s="12"/>
      <c r="J16" s="40"/>
      <c r="K16" s="41"/>
      <c r="L16" s="40"/>
      <c r="M16" s="40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</row>
    <row r="17" spans="1:29" s="32" customFormat="1">
      <c r="A17" s="7">
        <v>9</v>
      </c>
      <c r="B17" s="62" t="s">
        <v>27</v>
      </c>
      <c r="C17" s="9" t="s">
        <v>19</v>
      </c>
      <c r="D17" s="10">
        <f>4.6125*78</f>
        <v>359.77499999999998</v>
      </c>
      <c r="E17" s="46">
        <v>2975.6137436618574</v>
      </c>
      <c r="F17" s="49">
        <f t="shared" si="0"/>
        <v>1070551.4346259446</v>
      </c>
      <c r="G17" s="38"/>
      <c r="H17" s="11">
        <f t="shared" si="1"/>
        <v>1070551.4346259446</v>
      </c>
      <c r="I17" s="12"/>
      <c r="J17" s="40"/>
      <c r="K17" s="41"/>
      <c r="L17" s="40"/>
      <c r="M17" s="40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</row>
    <row r="18" spans="1:29" s="32" customFormat="1">
      <c r="A18" s="7">
        <v>10</v>
      </c>
      <c r="B18" s="62" t="s">
        <v>28</v>
      </c>
      <c r="C18" s="9" t="s">
        <v>26</v>
      </c>
      <c r="D18" s="10">
        <f>4.5*78</f>
        <v>351</v>
      </c>
      <c r="E18" s="46">
        <v>11656.042749999999</v>
      </c>
      <c r="F18" s="49">
        <f t="shared" si="0"/>
        <v>4091271.0052499995</v>
      </c>
      <c r="G18" s="38"/>
      <c r="H18" s="11">
        <f t="shared" si="1"/>
        <v>4091271.0052499995</v>
      </c>
      <c r="I18" s="12"/>
      <c r="J18" s="40"/>
      <c r="K18" s="41"/>
      <c r="L18" s="40"/>
      <c r="M18" s="40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</row>
    <row r="19" spans="1:29" s="32" customFormat="1" ht="30">
      <c r="A19" s="7">
        <v>11</v>
      </c>
      <c r="B19" s="62" t="s">
        <v>29</v>
      </c>
      <c r="C19" s="9" t="s">
        <v>26</v>
      </c>
      <c r="D19" s="10">
        <f>2.13733333333333*78</f>
        <v>166.71199999999976</v>
      </c>
      <c r="E19" s="46">
        <v>12700.252499999999</v>
      </c>
      <c r="F19" s="49">
        <f t="shared" si="0"/>
        <v>2117284.4947799966</v>
      </c>
      <c r="G19" s="38"/>
      <c r="H19" s="11">
        <f t="shared" si="1"/>
        <v>2117284.4947799966</v>
      </c>
      <c r="I19" s="12"/>
      <c r="J19" s="40"/>
      <c r="K19" s="41"/>
      <c r="L19" s="40"/>
      <c r="M19" s="40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</row>
    <row r="20" spans="1:29" s="32" customFormat="1">
      <c r="A20" s="7">
        <v>12</v>
      </c>
      <c r="B20" s="62" t="s">
        <v>30</v>
      </c>
      <c r="C20" s="9" t="s">
        <v>21</v>
      </c>
      <c r="D20" s="10">
        <f>1*78</f>
        <v>78</v>
      </c>
      <c r="E20" s="46">
        <v>150000</v>
      </c>
      <c r="F20" s="49">
        <f t="shared" si="0"/>
        <v>11700000</v>
      </c>
      <c r="G20" s="38"/>
      <c r="H20" s="11">
        <f t="shared" si="1"/>
        <v>11700000</v>
      </c>
      <c r="I20" s="12"/>
      <c r="J20" s="40"/>
      <c r="K20" s="41"/>
      <c r="L20" s="40"/>
      <c r="M20" s="40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</row>
    <row r="21" spans="1:29" s="32" customFormat="1">
      <c r="A21" s="7">
        <v>13</v>
      </c>
      <c r="B21" s="62" t="s">
        <v>31</v>
      </c>
      <c r="C21" s="9" t="s">
        <v>32</v>
      </c>
      <c r="D21" s="10">
        <f>7.83*78</f>
        <v>610.74</v>
      </c>
      <c r="E21" s="46">
        <v>10012.809516666666</v>
      </c>
      <c r="F21" s="49">
        <f t="shared" si="0"/>
        <v>6115223.2842089999</v>
      </c>
      <c r="G21" s="38"/>
      <c r="H21" s="11">
        <f t="shared" si="1"/>
        <v>6115223.2842089999</v>
      </c>
      <c r="I21" s="12"/>
      <c r="J21" s="40"/>
      <c r="K21" s="41"/>
      <c r="L21" s="40"/>
      <c r="M21" s="40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</row>
    <row r="22" spans="1:29" s="32" customFormat="1">
      <c r="A22" s="7">
        <v>14</v>
      </c>
      <c r="B22" s="62" t="s">
        <v>33</v>
      </c>
      <c r="C22" s="9" t="s">
        <v>21</v>
      </c>
      <c r="D22" s="10">
        <f>4*78</f>
        <v>312</v>
      </c>
      <c r="E22" s="46">
        <v>12000</v>
      </c>
      <c r="F22" s="49">
        <f t="shared" si="0"/>
        <v>3744000</v>
      </c>
      <c r="G22" s="38"/>
      <c r="H22" s="11">
        <f t="shared" si="1"/>
        <v>3744000</v>
      </c>
      <c r="I22" s="12"/>
      <c r="J22" s="40"/>
      <c r="K22" s="41"/>
      <c r="L22" s="40"/>
      <c r="M22" s="40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</row>
    <row r="23" spans="1:29" s="32" customFormat="1">
      <c r="A23" s="7">
        <v>15</v>
      </c>
      <c r="B23" s="62" t="s">
        <v>34</v>
      </c>
      <c r="C23" s="9" t="s">
        <v>26</v>
      </c>
      <c r="D23" s="10">
        <f>0.102*78</f>
        <v>7.9559999999999995</v>
      </c>
      <c r="E23" s="46">
        <v>286394.2827332025</v>
      </c>
      <c r="F23" s="49">
        <f t="shared" si="0"/>
        <v>2278552.9134253589</v>
      </c>
      <c r="G23" s="38"/>
      <c r="H23" s="11">
        <f t="shared" si="1"/>
        <v>2278552.9134253589</v>
      </c>
      <c r="I23" s="12"/>
      <c r="J23" s="40"/>
      <c r="K23" s="41"/>
      <c r="L23" s="40"/>
      <c r="M23" s="40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</row>
    <row r="24" spans="1:29" s="32" customFormat="1">
      <c r="A24" s="7">
        <v>16</v>
      </c>
      <c r="B24" s="62" t="s">
        <v>35</v>
      </c>
      <c r="C24" s="9" t="s">
        <v>19</v>
      </c>
      <c r="D24" s="10">
        <f>17.8848*78</f>
        <v>1395.0143999999998</v>
      </c>
      <c r="E24" s="46">
        <v>15708.854931022201</v>
      </c>
      <c r="F24" s="49">
        <f t="shared" si="0"/>
        <v>21914078.836286973</v>
      </c>
      <c r="G24" s="38"/>
      <c r="H24" s="11">
        <f t="shared" si="1"/>
        <v>21914078.836286973</v>
      </c>
      <c r="I24" s="12"/>
      <c r="J24" s="40"/>
      <c r="K24" s="41"/>
      <c r="L24" s="40"/>
      <c r="M24" s="40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</row>
    <row r="25" spans="1:29" s="32" customFormat="1">
      <c r="A25" s="7">
        <v>17</v>
      </c>
      <c r="B25" s="62" t="s">
        <v>36</v>
      </c>
      <c r="C25" s="9" t="s">
        <v>23</v>
      </c>
      <c r="D25" s="10">
        <f>33.48*78</f>
        <v>2611.4399999999996</v>
      </c>
      <c r="E25" s="46">
        <v>3461.1317457708001</v>
      </c>
      <c r="F25" s="49">
        <f t="shared" si="0"/>
        <v>9038537.8861756977</v>
      </c>
      <c r="G25" s="38"/>
      <c r="H25" s="11">
        <f t="shared" si="1"/>
        <v>9038537.8861756977</v>
      </c>
      <c r="I25" s="12"/>
      <c r="J25" s="40"/>
      <c r="K25" s="41"/>
      <c r="L25" s="40"/>
      <c r="M25" s="40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</row>
    <row r="26" spans="1:29" s="32" customFormat="1">
      <c r="A26" s="7">
        <v>18</v>
      </c>
      <c r="B26" s="62" t="s">
        <v>37</v>
      </c>
      <c r="C26" s="9" t="s">
        <v>38</v>
      </c>
      <c r="D26" s="10">
        <f>169.28*78</f>
        <v>13203.84</v>
      </c>
      <c r="E26" s="46">
        <v>1875</v>
      </c>
      <c r="F26" s="45">
        <f t="shared" si="0"/>
        <v>24757200</v>
      </c>
      <c r="G26" s="38"/>
      <c r="H26" s="11">
        <f t="shared" si="1"/>
        <v>24757200</v>
      </c>
      <c r="I26" s="12"/>
      <c r="J26" s="40"/>
      <c r="K26" s="41"/>
      <c r="L26" s="40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</row>
    <row r="27" spans="1:29" s="32" customFormat="1">
      <c r="A27" s="7">
        <v>19</v>
      </c>
      <c r="B27" s="62" t="s">
        <v>39</v>
      </c>
      <c r="C27" s="9" t="s">
        <v>38</v>
      </c>
      <c r="D27" s="10">
        <f>998.6*78</f>
        <v>77890.8</v>
      </c>
      <c r="E27" s="46">
        <v>1650</v>
      </c>
      <c r="F27" s="45">
        <f t="shared" si="0"/>
        <v>128519820</v>
      </c>
      <c r="G27" s="38"/>
      <c r="H27" s="11">
        <f t="shared" si="1"/>
        <v>128519820</v>
      </c>
      <c r="I27" s="12"/>
      <c r="J27" s="40"/>
      <c r="K27" s="41"/>
      <c r="L27" s="40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</row>
    <row r="28" spans="1:29" s="32" customFormat="1">
      <c r="A28" s="7">
        <v>20</v>
      </c>
      <c r="B28" s="62" t="s">
        <v>40</v>
      </c>
      <c r="C28" s="9" t="s">
        <v>38</v>
      </c>
      <c r="D28" s="10">
        <f>1928.28*78</f>
        <v>150405.84</v>
      </c>
      <c r="E28" s="46">
        <v>1625</v>
      </c>
      <c r="F28" s="45">
        <f t="shared" si="0"/>
        <v>244409490</v>
      </c>
      <c r="G28" s="38"/>
      <c r="H28" s="11">
        <f t="shared" si="1"/>
        <v>244409490</v>
      </c>
      <c r="I28" s="12"/>
      <c r="J28" s="40"/>
      <c r="K28" s="41"/>
      <c r="L28" s="40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</row>
    <row r="29" spans="1:29" s="32" customFormat="1">
      <c r="A29" s="7">
        <v>21</v>
      </c>
      <c r="B29" s="62" t="s">
        <v>41</v>
      </c>
      <c r="C29" s="57" t="s">
        <v>42</v>
      </c>
      <c r="D29" s="10">
        <f>1*78</f>
        <v>78</v>
      </c>
      <c r="E29" s="46">
        <v>25000</v>
      </c>
      <c r="F29" s="45">
        <f t="shared" si="0"/>
        <v>1950000</v>
      </c>
      <c r="G29" s="38"/>
      <c r="H29" s="11">
        <f t="shared" si="1"/>
        <v>1950000</v>
      </c>
      <c r="I29" s="12"/>
      <c r="J29" s="40"/>
      <c r="K29" s="41"/>
      <c r="L29" s="40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</row>
    <row r="30" spans="1:29" s="32" customFormat="1">
      <c r="A30" s="7">
        <v>22</v>
      </c>
      <c r="B30" s="62" t="s">
        <v>43</v>
      </c>
      <c r="C30" s="57" t="s">
        <v>42</v>
      </c>
      <c r="D30" s="10">
        <f>1*78</f>
        <v>78</v>
      </c>
      <c r="E30" s="46">
        <v>25000</v>
      </c>
      <c r="F30" s="45">
        <f t="shared" si="0"/>
        <v>1950000</v>
      </c>
      <c r="G30" s="38"/>
      <c r="H30" s="11">
        <f t="shared" si="1"/>
        <v>1950000</v>
      </c>
      <c r="I30" s="12"/>
      <c r="J30" s="40"/>
      <c r="K30" s="41"/>
      <c r="L30" s="40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</row>
    <row r="31" spans="1:29" s="32" customFormat="1">
      <c r="A31" s="7">
        <v>23</v>
      </c>
      <c r="B31" s="58" t="s">
        <v>44</v>
      </c>
      <c r="C31" s="59" t="s">
        <v>45</v>
      </c>
      <c r="D31" s="54">
        <f>1*78</f>
        <v>78</v>
      </c>
      <c r="E31" s="60">
        <v>48000</v>
      </c>
      <c r="F31" s="45">
        <f t="shared" si="0"/>
        <v>3744000</v>
      </c>
      <c r="G31" s="38"/>
      <c r="H31" s="11">
        <f t="shared" si="1"/>
        <v>3744000</v>
      </c>
      <c r="I31" s="12"/>
      <c r="J31" s="40"/>
      <c r="K31" s="41"/>
      <c r="L31" s="40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</row>
    <row r="32" spans="1:29" s="32" customFormat="1">
      <c r="A32" s="7">
        <v>24</v>
      </c>
      <c r="B32" s="52" t="s">
        <v>46</v>
      </c>
      <c r="C32" s="53" t="s">
        <v>38</v>
      </c>
      <c r="D32" s="54">
        <f>10*78</f>
        <v>780</v>
      </c>
      <c r="E32" s="55">
        <v>300</v>
      </c>
      <c r="F32" s="45">
        <f t="shared" si="0"/>
        <v>234000</v>
      </c>
      <c r="G32" s="38"/>
      <c r="H32" s="11">
        <f t="shared" si="1"/>
        <v>234000</v>
      </c>
      <c r="I32" s="12"/>
      <c r="J32" s="40"/>
      <c r="K32" s="41"/>
      <c r="L32" s="40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</row>
    <row r="33" spans="1:29" s="32" customFormat="1">
      <c r="A33" s="7">
        <v>25</v>
      </c>
      <c r="B33" s="52" t="s">
        <v>47</v>
      </c>
      <c r="C33" s="53" t="s">
        <v>48</v>
      </c>
      <c r="D33" s="54">
        <f>7*78</f>
        <v>546</v>
      </c>
      <c r="E33" s="55">
        <v>6000</v>
      </c>
      <c r="F33" s="45">
        <f t="shared" si="0"/>
        <v>3276000</v>
      </c>
      <c r="G33" s="38"/>
      <c r="H33" s="11">
        <f t="shared" si="1"/>
        <v>3276000</v>
      </c>
      <c r="I33" s="12"/>
      <c r="J33" s="40"/>
      <c r="K33" s="41"/>
      <c r="L33" s="40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</row>
    <row r="34" spans="1:29" s="32" customFormat="1">
      <c r="A34" s="7">
        <v>26</v>
      </c>
      <c r="B34" s="52" t="s">
        <v>49</v>
      </c>
      <c r="C34" s="53" t="s">
        <v>16</v>
      </c>
      <c r="D34" s="54">
        <f>39.77*78</f>
        <v>3102.0600000000004</v>
      </c>
      <c r="E34" s="55">
        <v>200</v>
      </c>
      <c r="F34" s="45">
        <f t="shared" si="0"/>
        <v>620412.00000000012</v>
      </c>
      <c r="G34" s="38"/>
      <c r="H34" s="11">
        <f t="shared" si="1"/>
        <v>620412.00000000012</v>
      </c>
      <c r="I34" s="12"/>
      <c r="J34" s="40"/>
      <c r="K34" s="41"/>
      <c r="L34" s="40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</row>
    <row r="35" spans="1:29" s="32" customFormat="1">
      <c r="A35" s="7">
        <v>27</v>
      </c>
      <c r="B35" s="85" t="s">
        <v>50</v>
      </c>
      <c r="C35" s="57" t="s">
        <v>51</v>
      </c>
      <c r="D35" s="10">
        <v>78</v>
      </c>
      <c r="E35" s="46">
        <v>87141.8</v>
      </c>
      <c r="F35" s="45">
        <f t="shared" si="0"/>
        <v>6797060.4000000004</v>
      </c>
      <c r="G35" s="38"/>
      <c r="H35" s="11">
        <f t="shared" si="1"/>
        <v>6797060.4000000004</v>
      </c>
      <c r="I35" s="12"/>
      <c r="J35" s="40"/>
      <c r="K35" s="41"/>
      <c r="L35" s="40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</row>
    <row r="36" spans="1:29" s="32" customFormat="1" ht="15.75" customHeight="1">
      <c r="A36" s="33"/>
      <c r="B36" s="41"/>
      <c r="C36" s="34"/>
      <c r="D36" s="35"/>
      <c r="E36" s="36"/>
      <c r="F36" s="37"/>
      <c r="G36" s="38"/>
      <c r="H36" s="37"/>
      <c r="I36" s="39"/>
      <c r="J36" s="40"/>
      <c r="K36" s="41"/>
      <c r="L36" s="40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</row>
    <row r="37" spans="1:29" ht="15.75" customHeight="1">
      <c r="A37" s="116" t="s">
        <v>52</v>
      </c>
      <c r="B37" s="117"/>
      <c r="C37" s="117"/>
      <c r="D37" s="117"/>
      <c r="E37" s="106"/>
      <c r="F37" s="13">
        <f>SUM(F9:F35)</f>
        <v>864329422.93024266</v>
      </c>
      <c r="G37" s="40"/>
      <c r="H37" s="13">
        <f>SUM(H9:H35)</f>
        <v>650999110.93024266</v>
      </c>
      <c r="I37" s="14">
        <f>SUM(I9:I35)</f>
        <v>213330312</v>
      </c>
      <c r="J37" s="40"/>
      <c r="K37" s="41"/>
      <c r="L37" s="40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</row>
    <row r="38" spans="1:29" ht="23.25" customHeight="1">
      <c r="A38" s="102" t="s">
        <v>53</v>
      </c>
      <c r="B38" s="103"/>
      <c r="C38" s="103"/>
      <c r="D38" s="103"/>
      <c r="E38" s="103"/>
      <c r="F38" s="103"/>
      <c r="G38" s="103"/>
      <c r="H38" s="103"/>
      <c r="I38" s="104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</row>
    <row r="39" spans="1:29" ht="15.75" customHeight="1">
      <c r="A39" s="47">
        <v>1</v>
      </c>
      <c r="B39" s="86" t="s">
        <v>54</v>
      </c>
      <c r="C39" s="59" t="s">
        <v>55</v>
      </c>
      <c r="D39" s="87">
        <v>12</v>
      </c>
      <c r="E39" s="88">
        <v>3000000</v>
      </c>
      <c r="F39" s="16">
        <f t="shared" ref="F39:F45" si="2">+D39*E39</f>
        <v>36000000</v>
      </c>
      <c r="G39" s="40"/>
      <c r="H39" s="17">
        <f t="shared" ref="H39:H45" si="3">+F39</f>
        <v>36000000</v>
      </c>
      <c r="I39" s="18"/>
      <c r="J39" s="40"/>
      <c r="K39" s="41"/>
      <c r="L39" s="40"/>
      <c r="M39" s="89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</row>
    <row r="40" spans="1:29" ht="15.75" customHeight="1">
      <c r="A40" s="47">
        <v>2</v>
      </c>
      <c r="B40" s="90" t="s">
        <v>56</v>
      </c>
      <c r="C40" s="42" t="s">
        <v>57</v>
      </c>
      <c r="D40" s="87">
        <v>11</v>
      </c>
      <c r="E40" s="88">
        <f>4900000/D40</f>
        <v>445454.54545454547</v>
      </c>
      <c r="F40" s="19">
        <f t="shared" si="2"/>
        <v>4900000</v>
      </c>
      <c r="G40" s="51"/>
      <c r="H40" s="19">
        <f t="shared" si="3"/>
        <v>4900000</v>
      </c>
      <c r="I40" s="20"/>
      <c r="J40" s="40"/>
      <c r="K40" s="41"/>
      <c r="L40" s="40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</row>
    <row r="41" spans="1:29" s="32" customFormat="1" ht="15.75" customHeight="1">
      <c r="A41" s="47">
        <v>3</v>
      </c>
      <c r="B41" s="86" t="s">
        <v>58</v>
      </c>
      <c r="C41" s="42" t="s">
        <v>57</v>
      </c>
      <c r="D41" s="87">
        <v>11</v>
      </c>
      <c r="E41" s="88">
        <f>1100000/D41</f>
        <v>100000</v>
      </c>
      <c r="F41" s="19">
        <f t="shared" si="2"/>
        <v>1100000</v>
      </c>
      <c r="G41" s="51"/>
      <c r="H41" s="19">
        <f t="shared" si="3"/>
        <v>1100000</v>
      </c>
      <c r="I41" s="20"/>
      <c r="J41" s="40"/>
      <c r="K41" s="41"/>
      <c r="L41" s="40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</row>
    <row r="42" spans="1:29" s="32" customFormat="1" ht="15.75" customHeight="1">
      <c r="A42" s="47">
        <v>4</v>
      </c>
      <c r="B42" s="56" t="s">
        <v>59</v>
      </c>
      <c r="C42" s="57" t="s">
        <v>55</v>
      </c>
      <c r="D42" s="10">
        <v>12</v>
      </c>
      <c r="E42" s="46">
        <f>42000000/D42</f>
        <v>3500000</v>
      </c>
      <c r="F42" s="19">
        <f t="shared" si="2"/>
        <v>42000000</v>
      </c>
      <c r="G42" s="51"/>
      <c r="H42" s="19">
        <f t="shared" si="3"/>
        <v>42000000</v>
      </c>
      <c r="I42" s="20"/>
      <c r="J42" s="40"/>
      <c r="K42" s="41"/>
      <c r="L42" s="40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</row>
    <row r="43" spans="1:29" s="32" customFormat="1" ht="15.75" customHeight="1">
      <c r="A43" s="47">
        <v>5</v>
      </c>
      <c r="B43" s="56" t="s">
        <v>60</v>
      </c>
      <c r="C43" s="57" t="s">
        <v>55</v>
      </c>
      <c r="D43" s="10">
        <v>12</v>
      </c>
      <c r="E43" s="46">
        <f>30000000/D43</f>
        <v>2500000</v>
      </c>
      <c r="F43" s="19">
        <f t="shared" si="2"/>
        <v>30000000</v>
      </c>
      <c r="G43" s="51"/>
      <c r="H43" s="19">
        <f t="shared" si="3"/>
        <v>30000000</v>
      </c>
      <c r="I43" s="20"/>
      <c r="J43" s="40"/>
      <c r="K43" s="41"/>
      <c r="L43" s="40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</row>
    <row r="44" spans="1:29" s="32" customFormat="1" ht="15.75" customHeight="1">
      <c r="A44" s="47">
        <v>6</v>
      </c>
      <c r="B44" s="91" t="s">
        <v>61</v>
      </c>
      <c r="C44" s="50" t="s">
        <v>62</v>
      </c>
      <c r="D44" s="10">
        <v>11</v>
      </c>
      <c r="E44" s="46">
        <f>15000000/D44</f>
        <v>1363636.3636363635</v>
      </c>
      <c r="F44" s="19">
        <f t="shared" si="2"/>
        <v>14999999.999999998</v>
      </c>
      <c r="G44" s="51"/>
      <c r="H44" s="19">
        <f t="shared" si="3"/>
        <v>14999999.999999998</v>
      </c>
      <c r="I44" s="20"/>
      <c r="J44" s="40"/>
      <c r="K44" s="41"/>
      <c r="L44" s="40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</row>
    <row r="45" spans="1:29" ht="30" hidden="1" customHeight="1">
      <c r="A45" s="15" t="s">
        <v>63</v>
      </c>
      <c r="B45" s="22"/>
      <c r="C45" s="9"/>
      <c r="D45" s="23"/>
      <c r="E45" s="24"/>
      <c r="F45" s="19">
        <f t="shared" si="2"/>
        <v>0</v>
      </c>
      <c r="G45" s="40"/>
      <c r="H45" s="17">
        <f t="shared" si="3"/>
        <v>0</v>
      </c>
      <c r="I45" s="21"/>
      <c r="J45" s="40"/>
      <c r="K45" s="41"/>
      <c r="L45" s="40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</row>
    <row r="46" spans="1:29" ht="24.75" customHeight="1">
      <c r="A46" s="116" t="s">
        <v>64</v>
      </c>
      <c r="B46" s="117"/>
      <c r="C46" s="117"/>
      <c r="D46" s="117"/>
      <c r="E46" s="106"/>
      <c r="F46" s="13">
        <f>SUM(F39:F45)</f>
        <v>129000000</v>
      </c>
      <c r="G46" s="40"/>
      <c r="H46" s="13">
        <f>SUM(H39:H45)</f>
        <v>129000000</v>
      </c>
      <c r="I46" s="14">
        <f>SUM(I39:I44)</f>
        <v>0</v>
      </c>
      <c r="J46" s="40"/>
      <c r="K46" s="41"/>
      <c r="L46" s="40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</row>
    <row r="47" spans="1:29" ht="14.25" customHeight="1">
      <c r="A47" s="127"/>
      <c r="B47" s="101"/>
      <c r="C47" s="92"/>
      <c r="D47" s="93"/>
      <c r="E47" s="94"/>
      <c r="F47" s="95"/>
      <c r="G47" s="96"/>
      <c r="H47" s="95"/>
      <c r="I47" s="97"/>
      <c r="J47" s="68"/>
      <c r="K47" s="65"/>
      <c r="L47" s="68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</row>
    <row r="48" spans="1:29" ht="15.75" customHeight="1">
      <c r="A48" s="128" t="s">
        <v>65</v>
      </c>
      <c r="B48" s="103"/>
      <c r="C48" s="103"/>
      <c r="D48" s="103"/>
      <c r="E48" s="115"/>
      <c r="F48" s="25">
        <f>+F37+F46</f>
        <v>993329422.93024266</v>
      </c>
      <c r="G48" s="98"/>
      <c r="H48" s="48">
        <f>+H37+H46</f>
        <v>779999110.93024266</v>
      </c>
      <c r="I48" s="26">
        <f>+I37+I46</f>
        <v>213330312</v>
      </c>
      <c r="J48" s="68"/>
      <c r="K48" s="65"/>
      <c r="L48" s="68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</row>
    <row r="49" spans="1:29" ht="15.75" customHeight="1">
      <c r="A49" s="27"/>
      <c r="B49" s="28"/>
      <c r="C49" s="29"/>
      <c r="D49" s="28"/>
      <c r="E49" s="30"/>
      <c r="F49" s="31"/>
      <c r="G49" s="28"/>
      <c r="H49" s="43"/>
      <c r="I49" s="44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</row>
    <row r="50" spans="1:29" ht="15.75" customHeight="1">
      <c r="A50" s="65"/>
      <c r="B50" s="65"/>
      <c r="C50" s="66"/>
      <c r="D50" s="65"/>
      <c r="E50" s="67"/>
      <c r="F50" s="68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</row>
    <row r="51" spans="1:29" ht="15.75" customHeight="1">
      <c r="A51" s="129" t="s">
        <v>66</v>
      </c>
      <c r="B51" s="65"/>
      <c r="C51" s="66"/>
      <c r="D51" s="65"/>
      <c r="E51" s="67"/>
      <c r="F51" s="68"/>
      <c r="G51" s="65"/>
      <c r="H51" s="99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</row>
    <row r="52" spans="1:29" ht="15.75" customHeight="1">
      <c r="A52" s="130" t="s">
        <v>67</v>
      </c>
      <c r="B52" s="65"/>
      <c r="C52" s="66"/>
      <c r="D52" s="65"/>
      <c r="E52" s="67"/>
      <c r="F52" s="68"/>
      <c r="G52" s="65"/>
      <c r="H52" s="68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</row>
    <row r="53" spans="1:29" ht="15.75" customHeight="1">
      <c r="A53" s="130" t="s">
        <v>68</v>
      </c>
      <c r="B53" s="65"/>
      <c r="C53" s="66"/>
      <c r="D53" s="65"/>
      <c r="E53" s="67"/>
      <c r="F53" s="68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</row>
    <row r="54" spans="1:29" ht="15.75" customHeight="1">
      <c r="A54" s="65"/>
      <c r="B54" s="65"/>
      <c r="C54" s="66"/>
      <c r="D54" s="65"/>
      <c r="E54" s="67"/>
      <c r="F54" s="68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</row>
    <row r="55" spans="1:29" ht="15.75" customHeight="1">
      <c r="A55" s="65"/>
      <c r="B55" s="65"/>
      <c r="C55" s="66"/>
      <c r="D55" s="65"/>
      <c r="E55" s="67"/>
      <c r="F55" s="68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</row>
    <row r="56" spans="1:29" ht="15.75" customHeight="1">
      <c r="A56" s="65"/>
      <c r="B56" s="65"/>
      <c r="C56" s="66"/>
      <c r="D56" s="65"/>
      <c r="E56" s="67"/>
      <c r="F56" s="68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</row>
    <row r="57" spans="1:29" ht="15.75" customHeight="1">
      <c r="A57" s="65"/>
      <c r="B57" s="65"/>
      <c r="C57" s="66"/>
      <c r="D57" s="65"/>
      <c r="E57" s="67"/>
      <c r="F57" s="68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</row>
    <row r="58" spans="1:29" ht="15.75" customHeight="1">
      <c r="A58" s="65"/>
      <c r="B58" s="65"/>
      <c r="C58" s="66"/>
      <c r="D58" s="65"/>
      <c r="E58" s="67"/>
      <c r="F58" s="68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</row>
    <row r="59" spans="1:29" ht="15.75" customHeight="1">
      <c r="A59" s="65"/>
      <c r="B59" s="65"/>
      <c r="C59" s="66"/>
      <c r="D59" s="65"/>
      <c r="E59" s="67"/>
      <c r="F59" s="68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</row>
    <row r="60" spans="1:29" ht="15.75" customHeight="1">
      <c r="A60" s="65"/>
      <c r="B60" s="65"/>
      <c r="C60" s="66"/>
      <c r="D60" s="65"/>
      <c r="E60" s="67"/>
      <c r="F60" s="68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</row>
    <row r="61" spans="1:29" ht="15.75" customHeight="1">
      <c r="A61" s="65"/>
      <c r="B61" s="65"/>
      <c r="C61" s="66"/>
      <c r="D61" s="65"/>
      <c r="E61" s="67"/>
      <c r="F61" s="68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</row>
    <row r="62" spans="1:29" ht="15.75" customHeight="1">
      <c r="A62" s="65"/>
      <c r="B62" s="65"/>
      <c r="C62" s="66"/>
      <c r="D62" s="65"/>
      <c r="E62" s="67"/>
      <c r="F62" s="68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</row>
    <row r="63" spans="1:29" ht="15.75" customHeight="1">
      <c r="A63" s="65"/>
      <c r="B63" s="65"/>
      <c r="C63" s="66"/>
      <c r="D63" s="65"/>
      <c r="E63" s="67"/>
      <c r="F63" s="68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</row>
    <row r="64" spans="1:29" ht="15.75" customHeight="1">
      <c r="A64" s="65"/>
      <c r="B64" s="65"/>
      <c r="C64" s="66"/>
      <c r="D64" s="65"/>
      <c r="E64" s="67"/>
      <c r="F64" s="68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</row>
    <row r="65" spans="1:29" ht="15.75" customHeight="1">
      <c r="A65" s="65"/>
      <c r="B65" s="65"/>
      <c r="C65" s="66"/>
      <c r="D65" s="65"/>
      <c r="E65" s="67"/>
      <c r="F65" s="68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</row>
    <row r="66" spans="1:29" ht="15.75" customHeight="1">
      <c r="A66" s="65"/>
      <c r="B66" s="65"/>
      <c r="C66" s="66"/>
      <c r="D66" s="65"/>
      <c r="E66" s="67"/>
      <c r="F66" s="68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</row>
    <row r="67" spans="1:29" ht="15.75" customHeight="1">
      <c r="A67" s="65"/>
      <c r="B67" s="65"/>
      <c r="C67" s="66"/>
      <c r="D67" s="65"/>
      <c r="E67" s="67"/>
      <c r="F67" s="68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</row>
    <row r="68" spans="1:29" ht="15.75" customHeight="1">
      <c r="A68" s="65"/>
      <c r="B68" s="65"/>
      <c r="C68" s="66"/>
      <c r="D68" s="65"/>
      <c r="E68" s="67"/>
      <c r="F68" s="68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</row>
    <row r="69" spans="1:29" ht="15.75" customHeight="1">
      <c r="A69" s="65"/>
      <c r="B69" s="65"/>
      <c r="C69" s="66"/>
      <c r="D69" s="65"/>
      <c r="E69" s="67"/>
      <c r="F69" s="68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</row>
    <row r="70" spans="1:29" ht="15.75" customHeight="1">
      <c r="A70" s="65"/>
      <c r="B70" s="65"/>
      <c r="C70" s="66"/>
      <c r="D70" s="65"/>
      <c r="E70" s="67"/>
      <c r="F70" s="68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</row>
    <row r="71" spans="1:29" ht="15.75" customHeight="1">
      <c r="A71" s="65"/>
      <c r="B71" s="65"/>
      <c r="C71" s="66"/>
      <c r="D71" s="65"/>
      <c r="E71" s="67"/>
      <c r="F71" s="68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</row>
    <row r="72" spans="1:29" ht="15.75" customHeight="1">
      <c r="A72" s="65"/>
      <c r="B72" s="65"/>
      <c r="C72" s="66"/>
      <c r="D72" s="65"/>
      <c r="E72" s="67"/>
      <c r="F72" s="68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</row>
    <row r="73" spans="1:29" ht="15.75" customHeight="1">
      <c r="A73" s="65"/>
      <c r="B73" s="65"/>
      <c r="C73" s="66"/>
      <c r="D73" s="65"/>
      <c r="E73" s="67"/>
      <c r="F73" s="68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</row>
    <row r="74" spans="1:29" ht="15.75" customHeight="1">
      <c r="A74" s="65"/>
      <c r="B74" s="65"/>
      <c r="C74" s="66"/>
      <c r="D74" s="65"/>
      <c r="E74" s="67"/>
      <c r="F74" s="68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</row>
    <row r="75" spans="1:29" ht="15.75" customHeight="1">
      <c r="A75" s="65"/>
      <c r="B75" s="65"/>
      <c r="C75" s="66"/>
      <c r="D75" s="65"/>
      <c r="E75" s="67"/>
      <c r="F75" s="68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</row>
    <row r="76" spans="1:29" ht="15.75" customHeight="1">
      <c r="A76" s="65"/>
      <c r="B76" s="65"/>
      <c r="C76" s="66"/>
      <c r="D76" s="65"/>
      <c r="E76" s="67"/>
      <c r="F76" s="68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</row>
    <row r="77" spans="1:29" ht="15.75" customHeight="1">
      <c r="A77" s="65"/>
      <c r="B77" s="65"/>
      <c r="C77" s="66"/>
      <c r="D77" s="65"/>
      <c r="E77" s="67"/>
      <c r="F77" s="68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</row>
    <row r="78" spans="1:29" ht="15.75" customHeight="1">
      <c r="A78" s="65"/>
      <c r="B78" s="65"/>
      <c r="C78" s="66"/>
      <c r="D78" s="65"/>
      <c r="E78" s="67"/>
      <c r="F78" s="68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</row>
    <row r="79" spans="1:29" ht="15.75" customHeight="1">
      <c r="A79" s="65"/>
      <c r="B79" s="65"/>
      <c r="C79" s="66"/>
      <c r="D79" s="65"/>
      <c r="E79" s="67"/>
      <c r="F79" s="68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</row>
    <row r="80" spans="1:29" ht="15.75" customHeight="1">
      <c r="A80" s="65"/>
      <c r="B80" s="65"/>
      <c r="C80" s="66"/>
      <c r="D80" s="65"/>
      <c r="E80" s="67"/>
      <c r="F80" s="68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</row>
    <row r="81" spans="1:29" ht="15.75" customHeight="1">
      <c r="A81" s="65"/>
      <c r="B81" s="65"/>
      <c r="C81" s="66"/>
      <c r="D81" s="65"/>
      <c r="E81" s="67"/>
      <c r="F81" s="68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</row>
    <row r="82" spans="1:29" ht="15.75" customHeight="1">
      <c r="A82" s="65"/>
      <c r="B82" s="65"/>
      <c r="C82" s="66"/>
      <c r="D82" s="65"/>
      <c r="E82" s="67"/>
      <c r="F82" s="68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</row>
    <row r="83" spans="1:29" ht="15.75" customHeight="1">
      <c r="A83" s="65"/>
      <c r="B83" s="65"/>
      <c r="C83" s="66"/>
      <c r="D83" s="65"/>
      <c r="E83" s="67"/>
      <c r="F83" s="68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</row>
    <row r="84" spans="1:29" ht="15.75" customHeight="1">
      <c r="A84" s="65"/>
      <c r="B84" s="65"/>
      <c r="C84" s="66"/>
      <c r="D84" s="65"/>
      <c r="E84" s="67"/>
      <c r="F84" s="68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</row>
    <row r="85" spans="1:29" ht="15.75" customHeight="1">
      <c r="A85" s="65"/>
      <c r="B85" s="65"/>
      <c r="C85" s="66"/>
      <c r="D85" s="65"/>
      <c r="E85" s="67"/>
      <c r="F85" s="68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</row>
    <row r="86" spans="1:29" ht="15.75" customHeight="1">
      <c r="A86" s="65"/>
      <c r="B86" s="65"/>
      <c r="C86" s="66"/>
      <c r="D86" s="65"/>
      <c r="E86" s="67"/>
      <c r="F86" s="68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</row>
    <row r="87" spans="1:29" ht="15.75" customHeight="1">
      <c r="A87" s="65"/>
      <c r="B87" s="65"/>
      <c r="C87" s="66"/>
      <c r="D87" s="65"/>
      <c r="E87" s="67"/>
      <c r="F87" s="68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</row>
    <row r="88" spans="1:29" ht="15.75" customHeight="1">
      <c r="A88" s="65"/>
      <c r="B88" s="65"/>
      <c r="C88" s="66"/>
      <c r="D88" s="65"/>
      <c r="E88" s="67"/>
      <c r="F88" s="68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</row>
    <row r="89" spans="1:29" ht="1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 ht="1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ht="1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ht="1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93" spans="1:29" ht="1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</row>
    <row r="94" spans="1:29" ht="1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</row>
    <row r="95" spans="1:29" ht="1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</row>
  </sheetData>
  <mergeCells count="16">
    <mergeCell ref="A46:E46"/>
    <mergeCell ref="A47:B47"/>
    <mergeCell ref="A48:E48"/>
    <mergeCell ref="C1:H1"/>
    <mergeCell ref="C2:H2"/>
    <mergeCell ref="A37:E37"/>
    <mergeCell ref="A4:B4"/>
    <mergeCell ref="C4:I4"/>
    <mergeCell ref="A1:B2"/>
    <mergeCell ref="I1:I2"/>
    <mergeCell ref="U8:AC8"/>
    <mergeCell ref="A38:I38"/>
    <mergeCell ref="A6:B6"/>
    <mergeCell ref="A7:I7"/>
    <mergeCell ref="A8:I8"/>
    <mergeCell ref="J8:T8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42:E44 D10:E36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2021-08-31T11:13:35Z</dcterms:modified>
  <cp:category/>
  <cp:contentStatus/>
</cp:coreProperties>
</file>