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24"/>
  <workbookPr/>
  <mc:AlternateContent xmlns:mc="http://schemas.openxmlformats.org/markup-compatibility/2006">
    <mc:Choice Requires="x15">
      <x15ac:absPath xmlns:x15ac="http://schemas.microsoft.com/office/spreadsheetml/2010/11/ac" url="C:\Users\usuario\Documents\CA EJECUCION FCP\Zona_1 Fichas técnicas\"/>
    </mc:Choice>
  </mc:AlternateContent>
  <xr:revisionPtr revIDLastSave="5" documentId="11_CF5C11BF187D031CC1153263D01BA28BFE320D5B" xr6:coauthVersionLast="47" xr6:coauthVersionMax="47" xr10:uidLastSave="{885A89D3-6DF3-44CA-9ACA-03505DC25E0B}"/>
  <bookViews>
    <workbookView xWindow="0" yWindow="0" windowWidth="20400" windowHeight="7650" xr2:uid="{00000000-000D-0000-FFFF-FFFF00000000}"/>
  </bookViews>
  <sheets>
    <sheet name="Presupuesto" sheetId="1" r:id="rId1"/>
    <sheet name="Hoja2" sheetId="3" r:id="rId2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F9" i="1"/>
  <c r="I9" i="1"/>
  <c r="I31" i="1"/>
  <c r="I40" i="1"/>
  <c r="I47" i="1"/>
  <c r="D11" i="3"/>
  <c r="F10" i="1"/>
  <c r="D11" i="1"/>
  <c r="F11" i="1"/>
  <c r="D12" i="1"/>
  <c r="F12" i="1"/>
  <c r="D13" i="1"/>
  <c r="F13" i="1"/>
  <c r="D14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3" i="1"/>
  <c r="F34" i="1"/>
  <c r="F35" i="1"/>
  <c r="F36" i="1"/>
  <c r="F37" i="1"/>
  <c r="F38" i="1"/>
  <c r="F39" i="1"/>
  <c r="F40" i="1"/>
  <c r="F42" i="1"/>
  <c r="F43" i="1"/>
  <c r="F44" i="1"/>
  <c r="F45" i="1"/>
  <c r="F47" i="1"/>
  <c r="B11" i="3"/>
  <c r="G6" i="3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3" i="1"/>
  <c r="H34" i="1"/>
  <c r="H35" i="1"/>
  <c r="H36" i="1"/>
  <c r="H37" i="1"/>
  <c r="H38" i="1"/>
  <c r="H39" i="1"/>
  <c r="H40" i="1"/>
  <c r="H42" i="1"/>
  <c r="H43" i="1"/>
  <c r="H44" i="1"/>
  <c r="H45" i="1"/>
  <c r="H47" i="1"/>
  <c r="F6" i="3"/>
  <c r="C11" i="3"/>
</calcChain>
</file>

<file path=xl/sharedStrings.xml><?xml version="1.0" encoding="utf-8"?>
<sst xmlns="http://schemas.openxmlformats.org/spreadsheetml/2006/main" count="130" uniqueCount="99">
  <si>
    <t>PRESUPUESTO DEL PROYECTO</t>
  </si>
  <si>
    <t>AGENCIA DE RENOVACION DEL TERRITORIO - ART</t>
  </si>
  <si>
    <t>NOMBRE DEL PROYECTO</t>
  </si>
  <si>
    <t>Fortalecimiento de la cadena productiva del cacao bajo sistemas agroforestales en la zona rural del municipio de San José de Uré – Córdoba.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</si>
  <si>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</si>
  <si>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</si>
  <si>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</si>
  <si>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</si>
  <si>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</si>
  <si>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</si>
  <si>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</si>
  <si>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COMPONENTE 1.Incremento del área productiva y mejoramiento de la productividad del cacao en los participantes del proyecto pertenecientes a ASOGENDES</t>
  </si>
  <si>
    <t xml:space="preserve">Actividad 1.1.Siembra de 75 hectáreas de plantaciones de cacao en sistema agroforestal
Actividad 1.2.Sostenimiento y rehabilitación de 50 hectáreas de plantaciones de cacao de los beneficiarios a partir de renovación de copa </t>
  </si>
  <si>
    <t>a</t>
  </si>
  <si>
    <t>Mano de obra</t>
  </si>
  <si>
    <t>Jornales</t>
  </si>
  <si>
    <t>b</t>
  </si>
  <si>
    <t>Análisis de suelos (quimico)</t>
  </si>
  <si>
    <t>Unidad</t>
  </si>
  <si>
    <t>c</t>
  </si>
  <si>
    <t>Plantas de cacao injertadas</t>
  </si>
  <si>
    <t>d</t>
  </si>
  <si>
    <t xml:space="preserve">Cormos de plátano </t>
  </si>
  <si>
    <t>e</t>
  </si>
  <si>
    <t>Plántulas Zapote</t>
  </si>
  <si>
    <t>f</t>
  </si>
  <si>
    <t>Plantulas de Guandul</t>
  </si>
  <si>
    <t>g</t>
  </si>
  <si>
    <t>Fertilizante NPK (15-15-15)</t>
  </si>
  <si>
    <t xml:space="preserve">Bulto </t>
  </si>
  <si>
    <t>h</t>
  </si>
  <si>
    <t>Fertilizante 10-30-10</t>
  </si>
  <si>
    <t>i</t>
  </si>
  <si>
    <t>Fertilizante 17-6-18-2- sostenimento</t>
  </si>
  <si>
    <t>j</t>
  </si>
  <si>
    <t>Fosfito de potacio -sostenimiento</t>
  </si>
  <si>
    <t>Litro</t>
  </si>
  <si>
    <t>k</t>
  </si>
  <si>
    <t>Cal  dolomita</t>
  </si>
  <si>
    <t>l</t>
  </si>
  <si>
    <t>Cloruro de potasio (KCL)</t>
  </si>
  <si>
    <t>m</t>
  </si>
  <si>
    <t>Agrimins Tottal cafetero 23-3-19</t>
  </si>
  <si>
    <t>n</t>
  </si>
  <si>
    <t>Agrimins -Siembra</t>
  </si>
  <si>
    <t>o</t>
  </si>
  <si>
    <t>Agrimins -sostenimiento</t>
  </si>
  <si>
    <t>p</t>
  </si>
  <si>
    <t>Nutrifoliar - sostenimiento</t>
  </si>
  <si>
    <t>q</t>
  </si>
  <si>
    <t>Abono orgánico</t>
  </si>
  <si>
    <t>r</t>
  </si>
  <si>
    <t>Elementos menores (Nutriquel )</t>
  </si>
  <si>
    <t>s</t>
  </si>
  <si>
    <t>Fipronil</t>
  </si>
  <si>
    <t>Lito</t>
  </si>
  <si>
    <t>t</t>
  </si>
  <si>
    <t>Ridomil</t>
  </si>
  <si>
    <t>Kilogramo</t>
  </si>
  <si>
    <t>u</t>
  </si>
  <si>
    <t>Oxicloruro de cobre</t>
  </si>
  <si>
    <t xml:space="preserve"> v</t>
  </si>
  <si>
    <t xml:space="preserve">Transporte </t>
  </si>
  <si>
    <t>Toneladas</t>
  </si>
  <si>
    <t>SUBTOTAL COMPONENTE 1</t>
  </si>
  <si>
    <t xml:space="preserve">COMPONENTE 2.  Paquete tecnológico  transferido  y  acompañamiento técnico integral a los productores </t>
  </si>
  <si>
    <t>ING Argronomo (2 profesionales)</t>
  </si>
  <si>
    <t>Mes Profesional</t>
  </si>
  <si>
    <t>Acompañamiento social, empresarial y Comercial</t>
  </si>
  <si>
    <t xml:space="preserve">c </t>
  </si>
  <si>
    <t>Talleres comercializacion</t>
  </si>
  <si>
    <t>Talleres</t>
  </si>
  <si>
    <t>Acompañamiento Ambiental</t>
  </si>
  <si>
    <t>Costos operativos</t>
  </si>
  <si>
    <t>Insumo papeleria para realiza talleres</t>
  </si>
  <si>
    <t>2.7</t>
  </si>
  <si>
    <t>SUBTOTAL COMPONENTE. 2</t>
  </si>
  <si>
    <t>COMPONENTE 3. Infraestructura de Beneficio del Cacao</t>
  </si>
  <si>
    <t>Cajón fermentador de 2.5 m X 80 cm X 90 cm</t>
  </si>
  <si>
    <t>Sala de fermentación de 4 m x 3 m</t>
  </si>
  <si>
    <t>Instalacion de fermentador (Transporte)</t>
  </si>
  <si>
    <t>SUBTOTAL COMPONENTE 3</t>
  </si>
  <si>
    <t>TOTAL PRESUPUESTO INVERSIÓN DIRECTA</t>
  </si>
  <si>
    <t>NOTA</t>
  </si>
  <si>
    <t xml:space="preserve"> </t>
  </si>
  <si>
    <t>El presupuesto corresponde al valor del proyecto estructurado.</t>
  </si>
  <si>
    <t>La ART financiará el valor del costo directo ajustado con el IPC 2020 (1.61%) y el costo de implementación fue recalculado de manera global para los 13 proyectos objeto de este proceso contractual</t>
  </si>
  <si>
    <t>Total Proyecto</t>
  </si>
  <si>
    <t> ítem</t>
  </si>
  <si>
    <t>Total Costo</t>
  </si>
  <si>
    <t>Cofinanciación</t>
  </si>
  <si>
    <t>Contrapartida</t>
  </si>
  <si>
    <t>Inversión Directa</t>
  </si>
  <si>
    <t>Acciones Complementarias</t>
  </si>
  <si>
    <t>Gastos Operativos</t>
  </si>
  <si>
    <t>Total</t>
  </si>
  <si>
    <t>Costos de Implementación y/o ejecución: 14% del total de la financiación</t>
  </si>
  <si>
    <t>Apoyo a la supervisión: 7,6% del total de la financiación (ver anexo)</t>
  </si>
  <si>
    <t>Costos asociados a la prevención del 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</si>
</sst>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??_-;_-@"/>
    <numFmt numFmtId="165" formatCode="_-&quot;$&quot;* #,##0_-;\-&quot;$&quot;* #,##0_-;_-&quot;$&quot;* &quot;-&quot;??_-;_-@"/>
    <numFmt numFmtId="166" formatCode="_-* #,##0_-;\-* #,##0_-;_-* &quot;-&quot;_-;_-@"/>
    <numFmt numFmtId="168" formatCode="_-&quot;$&quot;* #,##0.0_-;\-&quot;$&quot;* #,##0.0_-;_-&quot;$&quot;* &quot;-&quot;??_-;_-@"/>
    <numFmt numFmtId="169" formatCode="_-&quot;$&quot;* #,##0.00_-;\-&quot;$&quot;* #,##0.00_-;_-&quot;$&quot;* &quot;-&quot;??_-;_-@"/>
  </numFmts>
  <fonts count="14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sz val="12"/>
      <color rgb="FF000000"/>
      <name val="Calibri"/>
    </font>
    <font>
      <b/>
      <sz val="11"/>
      <color rgb="FFFFFFFF"/>
      <name val="Calibri"/>
    </font>
    <font>
      <b/>
      <sz val="11"/>
      <name val="Calibri"/>
    </font>
    <font>
      <sz val="11"/>
      <color rgb="FFFF0000"/>
      <name val="Calibri"/>
    </font>
    <font>
      <sz val="10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 applyFont="1" applyAlignment="1"/>
    <xf numFmtId="0" fontId="4" fillId="3" borderId="10" xfId="0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left" wrapText="1"/>
    </xf>
    <xf numFmtId="0" fontId="0" fillId="2" borderId="17" xfId="0" applyFont="1" applyFill="1" applyBorder="1" applyAlignment="1">
      <alignment horizontal="left" wrapText="1"/>
    </xf>
    <xf numFmtId="165" fontId="1" fillId="4" borderId="10" xfId="0" applyNumberFormat="1" applyFont="1" applyFill="1" applyBorder="1" applyAlignment="1">
      <alignment wrapText="1"/>
    </xf>
    <xf numFmtId="165" fontId="1" fillId="4" borderId="12" xfId="0" applyNumberFormat="1" applyFont="1" applyFill="1" applyBorder="1" applyAlignment="1">
      <alignment wrapText="1"/>
    </xf>
    <xf numFmtId="0" fontId="0" fillId="2" borderId="19" xfId="0" applyFont="1" applyFill="1" applyBorder="1" applyAlignment="1">
      <alignment wrapText="1"/>
    </xf>
    <xf numFmtId="165" fontId="0" fillId="2" borderId="16" xfId="0" applyNumberFormat="1" applyFont="1" applyFill="1" applyBorder="1" applyAlignment="1">
      <alignment horizontal="center" wrapText="1"/>
    </xf>
    <xf numFmtId="0" fontId="0" fillId="2" borderId="22" xfId="0" applyFont="1" applyFill="1" applyBorder="1" applyAlignment="1">
      <alignment wrapText="1"/>
    </xf>
    <xf numFmtId="165" fontId="0" fillId="2" borderId="10" xfId="0" applyNumberFormat="1" applyFont="1" applyFill="1" applyBorder="1" applyAlignment="1">
      <alignment wrapText="1"/>
    </xf>
    <xf numFmtId="165" fontId="0" fillId="2" borderId="10" xfId="0" applyNumberFormat="1" applyFont="1" applyFill="1" applyBorder="1" applyAlignment="1">
      <alignment horizontal="center" wrapText="1"/>
    </xf>
    <xf numFmtId="165" fontId="0" fillId="2" borderId="12" xfId="0" applyNumberFormat="1" applyFont="1" applyFill="1" applyBorder="1" applyAlignment="1">
      <alignment wrapText="1"/>
    </xf>
    <xf numFmtId="165" fontId="0" fillId="2" borderId="17" xfId="0" applyNumberFormat="1" applyFont="1" applyFill="1" applyBorder="1" applyAlignment="1">
      <alignment horizontal="center" wrapText="1"/>
    </xf>
    <xf numFmtId="165" fontId="0" fillId="2" borderId="18" xfId="0" applyNumberFormat="1" applyFont="1" applyFill="1" applyBorder="1" applyAlignment="1">
      <alignment horizontal="center" wrapText="1"/>
    </xf>
    <xf numFmtId="165" fontId="0" fillId="2" borderId="17" xfId="0" applyNumberFormat="1" applyFont="1" applyFill="1" applyBorder="1" applyAlignment="1">
      <alignment wrapText="1"/>
    </xf>
    <xf numFmtId="165" fontId="0" fillId="2" borderId="18" xfId="0" applyNumberFormat="1" applyFont="1" applyFill="1" applyBorder="1" applyAlignment="1">
      <alignment wrapText="1"/>
    </xf>
    <xf numFmtId="165" fontId="0" fillId="2" borderId="12" xfId="0" applyNumberFormat="1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164" fontId="6" fillId="2" borderId="17" xfId="0" applyNumberFormat="1" applyFont="1" applyFill="1" applyBorder="1" applyAlignment="1">
      <alignment horizontal="center" wrapText="1"/>
    </xf>
    <xf numFmtId="0" fontId="0" fillId="0" borderId="21" xfId="0" applyFont="1" applyBorder="1" applyAlignment="1">
      <alignment horizontal="left" wrapText="1"/>
    </xf>
    <xf numFmtId="3" fontId="0" fillId="0" borderId="21" xfId="0" applyNumberFormat="1" applyFont="1" applyBorder="1" applyAlignment="1">
      <alignment horizontal="center" wrapText="1"/>
    </xf>
    <xf numFmtId="164" fontId="0" fillId="0" borderId="21" xfId="0" applyNumberFormat="1" applyFont="1" applyBorder="1" applyAlignment="1">
      <alignment horizontal="right" wrapText="1"/>
    </xf>
    <xf numFmtId="165" fontId="0" fillId="0" borderId="21" xfId="0" applyNumberFormat="1" applyFont="1" applyBorder="1" applyAlignment="1">
      <alignment horizontal="right" wrapText="1"/>
    </xf>
    <xf numFmtId="165" fontId="0" fillId="0" borderId="0" xfId="0" applyNumberFormat="1" applyFont="1" applyAlignment="1">
      <alignment horizontal="right" wrapText="1"/>
    </xf>
    <xf numFmtId="165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165" fontId="0" fillId="2" borderId="17" xfId="0" applyNumberFormat="1" applyFont="1" applyFill="1" applyBorder="1"/>
    <xf numFmtId="168" fontId="1" fillId="4" borderId="17" xfId="0" applyNumberFormat="1" applyFont="1" applyFill="1" applyBorder="1"/>
    <xf numFmtId="165" fontId="1" fillId="4" borderId="18" xfId="0" applyNumberFormat="1" applyFont="1" applyFill="1" applyBorder="1"/>
    <xf numFmtId="169" fontId="1" fillId="4" borderId="18" xfId="0" applyNumberFormat="1" applyFont="1" applyFill="1" applyBorder="1"/>
    <xf numFmtId="0" fontId="0" fillId="2" borderId="27" xfId="0" applyFont="1" applyFill="1" applyBorder="1"/>
    <xf numFmtId="0" fontId="0" fillId="2" borderId="28" xfId="0" applyFont="1" applyFill="1" applyBorder="1"/>
    <xf numFmtId="0" fontId="0" fillId="2" borderId="28" xfId="0" applyFont="1" applyFill="1" applyBorder="1" applyAlignment="1">
      <alignment horizontal="left"/>
    </xf>
    <xf numFmtId="164" fontId="0" fillId="2" borderId="28" xfId="0" applyNumberFormat="1" applyFont="1" applyFill="1" applyBorder="1"/>
    <xf numFmtId="165" fontId="0" fillId="2" borderId="28" xfId="0" applyNumberFormat="1" applyFont="1" applyFill="1" applyBorder="1"/>
    <xf numFmtId="0" fontId="0" fillId="2" borderId="29" xfId="0" applyFont="1" applyFill="1" applyBorder="1"/>
    <xf numFmtId="0" fontId="0" fillId="0" borderId="0" xfId="0" applyFont="1" applyAlignment="1"/>
    <xf numFmtId="0" fontId="0" fillId="0" borderId="0" xfId="0" applyFont="1" applyAlignment="1"/>
    <xf numFmtId="165" fontId="0" fillId="2" borderId="14" xfId="0" applyNumberFormat="1" applyFont="1" applyFill="1" applyBorder="1" applyAlignment="1">
      <alignment wrapText="1"/>
    </xf>
    <xf numFmtId="0" fontId="0" fillId="2" borderId="14" xfId="0" applyFont="1" applyFill="1" applyBorder="1" applyAlignment="1">
      <alignment wrapText="1"/>
    </xf>
    <xf numFmtId="0" fontId="8" fillId="0" borderId="21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0" fillId="0" borderId="10" xfId="0" applyFont="1" applyBorder="1" applyAlignment="1">
      <alignment horizontal="left" wrapText="1"/>
    </xf>
    <xf numFmtId="3" fontId="0" fillId="0" borderId="10" xfId="0" applyNumberFormat="1" applyFont="1" applyBorder="1" applyAlignment="1">
      <alignment horizontal="center" wrapText="1"/>
    </xf>
    <xf numFmtId="164" fontId="0" fillId="0" borderId="10" xfId="0" applyNumberFormat="1" applyFont="1" applyBorder="1" applyAlignment="1">
      <alignment horizontal="right" wrapText="1"/>
    </xf>
    <xf numFmtId="165" fontId="0" fillId="0" borderId="10" xfId="0" applyNumberFormat="1" applyFont="1" applyBorder="1" applyAlignment="1">
      <alignment horizontal="right" wrapText="1"/>
    </xf>
    <xf numFmtId="165" fontId="0" fillId="0" borderId="14" xfId="0" applyNumberFormat="1" applyFont="1" applyBorder="1" applyAlignment="1">
      <alignment horizontal="right" wrapText="1"/>
    </xf>
    <xf numFmtId="165" fontId="0" fillId="0" borderId="12" xfId="0" applyNumberFormat="1" applyFont="1" applyBorder="1" applyAlignment="1">
      <alignment horizontal="right" wrapText="1"/>
    </xf>
    <xf numFmtId="0" fontId="0" fillId="0" borderId="30" xfId="0" applyFont="1" applyBorder="1" applyAlignment="1"/>
    <xf numFmtId="0" fontId="2" fillId="0" borderId="30" xfId="0" applyFont="1" applyBorder="1" applyAlignment="1"/>
    <xf numFmtId="0" fontId="8" fillId="0" borderId="30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0" fillId="0" borderId="30" xfId="0" applyFont="1" applyBorder="1" applyAlignment="1">
      <alignment horizontal="center" vertical="center"/>
    </xf>
    <xf numFmtId="165" fontId="0" fillId="0" borderId="30" xfId="0" applyNumberFormat="1" applyFont="1" applyBorder="1" applyAlignment="1"/>
    <xf numFmtId="0" fontId="8" fillId="2" borderId="15" xfId="0" applyFont="1" applyFill="1" applyBorder="1" applyAlignment="1">
      <alignment horizontal="left" wrapText="1"/>
    </xf>
    <xf numFmtId="0" fontId="9" fillId="0" borderId="20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3" fontId="0" fillId="0" borderId="0" xfId="0" applyNumberFormat="1" applyFont="1" applyAlignment="1"/>
    <xf numFmtId="165" fontId="1" fillId="7" borderId="10" xfId="0" applyNumberFormat="1" applyFont="1" applyFill="1" applyBorder="1" applyAlignment="1">
      <alignment wrapText="1"/>
    </xf>
    <xf numFmtId="168" fontId="1" fillId="7" borderId="17" xfId="0" applyNumberFormat="1" applyFont="1" applyFill="1" applyBorder="1"/>
    <xf numFmtId="0" fontId="11" fillId="9" borderId="34" xfId="0" applyFont="1" applyFill="1" applyBorder="1" applyAlignment="1">
      <alignment horizontal="center" vertical="center"/>
    </xf>
    <xf numFmtId="0" fontId="11" fillId="9" borderId="35" xfId="0" applyFont="1" applyFill="1" applyBorder="1" applyAlignment="1">
      <alignment horizontal="center" vertical="center"/>
    </xf>
    <xf numFmtId="0" fontId="12" fillId="9" borderId="34" xfId="0" applyFont="1" applyFill="1" applyBorder="1" applyAlignment="1">
      <alignment vertical="center" wrapText="1"/>
    </xf>
    <xf numFmtId="3" fontId="12" fillId="9" borderId="35" xfId="0" applyNumberFormat="1" applyFont="1" applyFill="1" applyBorder="1" applyAlignment="1">
      <alignment horizontal="right" vertical="center"/>
    </xf>
    <xf numFmtId="0" fontId="12" fillId="9" borderId="35" xfId="0" applyFont="1" applyFill="1" applyBorder="1" applyAlignment="1">
      <alignment vertical="center"/>
    </xf>
    <xf numFmtId="0" fontId="11" fillId="9" borderId="34" xfId="0" applyFont="1" applyFill="1" applyBorder="1" applyAlignment="1">
      <alignment vertical="center" wrapText="1"/>
    </xf>
    <xf numFmtId="3" fontId="11" fillId="9" borderId="35" xfId="0" applyNumberFormat="1" applyFont="1" applyFill="1" applyBorder="1" applyAlignment="1">
      <alignment horizontal="right" vertical="center"/>
    </xf>
    <xf numFmtId="0" fontId="11" fillId="9" borderId="35" xfId="0" applyFont="1" applyFill="1" applyBorder="1" applyAlignment="1">
      <alignment vertical="center"/>
    </xf>
    <xf numFmtId="3" fontId="12" fillId="0" borderId="35" xfId="0" applyNumberFormat="1" applyFont="1" applyBorder="1" applyAlignment="1">
      <alignment horizontal="right" vertical="center"/>
    </xf>
    <xf numFmtId="0" fontId="11" fillId="0" borderId="35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3" fontId="11" fillId="0" borderId="35" xfId="0" applyNumberFormat="1" applyFont="1" applyBorder="1" applyAlignment="1">
      <alignment horizontal="right" vertical="center"/>
    </xf>
    <xf numFmtId="165" fontId="0" fillId="0" borderId="16" xfId="0" applyNumberFormat="1" applyFont="1" applyFill="1" applyBorder="1" applyAlignment="1">
      <alignment horizontal="right" wrapText="1"/>
    </xf>
    <xf numFmtId="0" fontId="0" fillId="0" borderId="17" xfId="0" applyFont="1" applyFill="1" applyBorder="1" applyAlignment="1">
      <alignment wrapText="1"/>
    </xf>
    <xf numFmtId="0" fontId="0" fillId="0" borderId="17" xfId="0" applyFont="1" applyFill="1" applyBorder="1" applyAlignment="1">
      <alignment horizontal="left" wrapText="1"/>
    </xf>
    <xf numFmtId="3" fontId="0" fillId="0" borderId="17" xfId="0" applyNumberFormat="1" applyFont="1" applyFill="1" applyBorder="1" applyAlignment="1">
      <alignment horizontal="center" wrapText="1"/>
    </xf>
    <xf numFmtId="164" fontId="0" fillId="0" borderId="17" xfId="0" applyNumberFormat="1" applyFont="1" applyFill="1" applyBorder="1" applyAlignment="1">
      <alignment horizontal="right" wrapText="1"/>
    </xf>
    <xf numFmtId="165" fontId="0" fillId="0" borderId="17" xfId="0" applyNumberFormat="1" applyFont="1" applyFill="1" applyBorder="1" applyAlignment="1">
      <alignment horizontal="right" wrapText="1"/>
    </xf>
    <xf numFmtId="165" fontId="0" fillId="0" borderId="18" xfId="0" applyNumberFormat="1" applyFont="1" applyFill="1" applyBorder="1" applyAlignment="1">
      <alignment horizontal="right" wrapText="1"/>
    </xf>
    <xf numFmtId="165" fontId="0" fillId="0" borderId="14" xfId="0" applyNumberFormat="1" applyFont="1" applyFill="1" applyBorder="1" applyAlignment="1">
      <alignment horizontal="right" wrapText="1"/>
    </xf>
    <xf numFmtId="0" fontId="8" fillId="0" borderId="17" xfId="0" applyFont="1" applyFill="1" applyBorder="1" applyAlignment="1">
      <alignment wrapText="1"/>
    </xf>
    <xf numFmtId="0" fontId="8" fillId="0" borderId="17" xfId="0" applyFont="1" applyFill="1" applyBorder="1" applyAlignment="1">
      <alignment horizontal="left" wrapText="1"/>
    </xf>
    <xf numFmtId="0" fontId="0" fillId="2" borderId="23" xfId="0" applyFont="1" applyFill="1" applyBorder="1" applyAlignment="1">
      <alignment horizontal="center" wrapText="1"/>
    </xf>
    <xf numFmtId="0" fontId="0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left" wrapText="1"/>
    </xf>
    <xf numFmtId="0" fontId="1" fillId="4" borderId="23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4" fillId="3" borderId="15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left" wrapText="1"/>
    </xf>
    <xf numFmtId="0" fontId="1" fillId="5" borderId="23" xfId="0" applyFont="1" applyFill="1" applyBorder="1" applyAlignment="1">
      <alignment horizontal="left" wrapText="1"/>
    </xf>
    <xf numFmtId="0" fontId="1" fillId="5" borderId="9" xfId="0" applyFont="1" applyFill="1" applyBorder="1" applyAlignment="1">
      <alignment horizontal="left" wrapText="1"/>
    </xf>
    <xf numFmtId="0" fontId="1" fillId="6" borderId="25" xfId="0" applyFont="1" applyFill="1" applyBorder="1" applyAlignment="1">
      <alignment horizontal="left" vertical="center" wrapText="1"/>
    </xf>
    <xf numFmtId="0" fontId="1" fillId="6" borderId="23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left" vertical="center" wrapText="1"/>
    </xf>
    <xf numFmtId="0" fontId="1" fillId="5" borderId="25" xfId="0" applyFont="1" applyFill="1" applyBorder="1" applyAlignment="1">
      <alignment horizontal="left" vertical="center" wrapText="1"/>
    </xf>
    <xf numFmtId="0" fontId="1" fillId="5" borderId="23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0" fillId="2" borderId="25" xfId="0" applyFont="1" applyFill="1" applyBorder="1" applyAlignment="1">
      <alignment horizontal="center" wrapText="1"/>
    </xf>
    <xf numFmtId="0" fontId="0" fillId="2" borderId="23" xfId="0" applyFont="1" applyFill="1" applyBorder="1" applyAlignment="1">
      <alignment horizontal="center" wrapText="1"/>
    </xf>
    <xf numFmtId="0" fontId="10" fillId="5" borderId="25" xfId="0" applyFont="1" applyFill="1" applyBorder="1" applyAlignment="1">
      <alignment horizontal="left" wrapText="1"/>
    </xf>
    <xf numFmtId="0" fontId="10" fillId="5" borderId="23" xfId="0" applyFont="1" applyFill="1" applyBorder="1" applyAlignment="1">
      <alignment horizontal="left" wrapText="1"/>
    </xf>
    <xf numFmtId="0" fontId="10" fillId="5" borderId="9" xfId="0" applyFont="1" applyFill="1" applyBorder="1" applyAlignment="1">
      <alignment horizontal="left" wrapText="1"/>
    </xf>
    <xf numFmtId="0" fontId="11" fillId="8" borderId="31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 vertical="center"/>
    </xf>
    <xf numFmtId="0" fontId="12" fillId="2" borderId="0" xfId="0" applyFont="1" applyFill="1"/>
    <xf numFmtId="0" fontId="11" fillId="2" borderId="0" xfId="0" applyFont="1" applyFill="1"/>
    <xf numFmtId="0" fontId="0" fillId="2" borderId="14" xfId="0" applyFont="1" applyFill="1" applyBorder="1" applyAlignment="1">
      <alignment horizontal="center" vertical="center"/>
    </xf>
    <xf numFmtId="0" fontId="0" fillId="2" borderId="13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horizontal="left"/>
    </xf>
    <xf numFmtId="164" fontId="0" fillId="2" borderId="14" xfId="0" applyNumberFormat="1" applyFont="1" applyFill="1" applyBorder="1"/>
    <xf numFmtId="165" fontId="0" fillId="2" borderId="14" xfId="0" applyNumberFormat="1" applyFont="1" applyFill="1" applyBorder="1"/>
    <xf numFmtId="0" fontId="0" fillId="2" borderId="24" xfId="0" applyFont="1" applyFill="1" applyBorder="1"/>
    <xf numFmtId="0" fontId="0" fillId="2" borderId="14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164" fontId="5" fillId="2" borderId="14" xfId="0" applyNumberFormat="1" applyFont="1" applyFill="1" applyBorder="1" applyAlignment="1">
      <alignment vertical="center"/>
    </xf>
    <xf numFmtId="165" fontId="5" fillId="2" borderId="14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 wrapText="1"/>
    </xf>
    <xf numFmtId="0" fontId="0" fillId="2" borderId="24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2" fillId="0" borderId="14" xfId="0" applyFont="1" applyBorder="1" applyAlignment="1"/>
    <xf numFmtId="0" fontId="2" fillId="0" borderId="24" xfId="0" applyFont="1" applyBorder="1" applyAlignment="1"/>
    <xf numFmtId="0" fontId="0" fillId="0" borderId="21" xfId="0" applyFont="1" applyFill="1" applyBorder="1" applyAlignment="1">
      <alignment wrapText="1"/>
    </xf>
    <xf numFmtId="0" fontId="0" fillId="0" borderId="21" xfId="0" applyFont="1" applyFill="1" applyBorder="1" applyAlignment="1">
      <alignment horizontal="left" wrapText="1"/>
    </xf>
    <xf numFmtId="3" fontId="2" fillId="0" borderId="21" xfId="0" applyNumberFormat="1" applyFont="1" applyFill="1" applyBorder="1" applyAlignment="1">
      <alignment horizontal="center" wrapText="1"/>
    </xf>
    <xf numFmtId="164" fontId="0" fillId="0" borderId="21" xfId="0" applyNumberFormat="1" applyFont="1" applyFill="1" applyBorder="1" applyAlignment="1">
      <alignment horizontal="right" wrapText="1"/>
    </xf>
    <xf numFmtId="165" fontId="0" fillId="0" borderId="21" xfId="0" applyNumberFormat="1" applyFont="1" applyFill="1" applyBorder="1" applyAlignment="1">
      <alignment horizontal="right" wrapText="1"/>
    </xf>
    <xf numFmtId="165" fontId="0" fillId="0" borderId="14" xfId="0" applyNumberFormat="1" applyFont="1" applyFill="1" applyBorder="1" applyAlignment="1"/>
    <xf numFmtId="0" fontId="6" fillId="2" borderId="14" xfId="0" applyFont="1" applyFill="1" applyBorder="1" applyAlignment="1">
      <alignment wrapText="1"/>
    </xf>
    <xf numFmtId="0" fontId="2" fillId="0" borderId="21" xfId="0" applyFont="1" applyBorder="1" applyAlignment="1">
      <alignment horizontal="left" wrapText="1"/>
    </xf>
    <xf numFmtId="3" fontId="2" fillId="0" borderId="21" xfId="0" applyNumberFormat="1" applyFont="1" applyBorder="1" applyAlignment="1">
      <alignment horizontal="center" wrapText="1"/>
    </xf>
    <xf numFmtId="164" fontId="2" fillId="0" borderId="21" xfId="0" applyNumberFormat="1" applyFont="1" applyBorder="1" applyAlignment="1">
      <alignment horizontal="center" wrapText="1"/>
    </xf>
    <xf numFmtId="165" fontId="0" fillId="2" borderId="21" xfId="0" applyNumberFormat="1" applyFont="1" applyFill="1" applyBorder="1" applyAlignment="1">
      <alignment horizontal="center" wrapText="1"/>
    </xf>
    <xf numFmtId="165" fontId="0" fillId="2" borderId="14" xfId="0" applyNumberFormat="1" applyFont="1" applyFill="1" applyBorder="1" applyAlignment="1">
      <alignment horizontal="center" wrapText="1"/>
    </xf>
    <xf numFmtId="0" fontId="9" fillId="0" borderId="23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3" fontId="2" fillId="0" borderId="17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166" fontId="0" fillId="2" borderId="14" xfId="0" applyNumberFormat="1" applyFont="1" applyFill="1" applyBorder="1" applyAlignment="1">
      <alignment wrapText="1"/>
    </xf>
    <xf numFmtId="164" fontId="2" fillId="2" borderId="17" xfId="0" applyNumberFormat="1" applyFont="1" applyFill="1" applyBorder="1" applyAlignment="1">
      <alignment horizontal="left" wrapText="1"/>
    </xf>
    <xf numFmtId="0" fontId="0" fillId="0" borderId="15" xfId="0" applyFont="1" applyBorder="1" applyAlignment="1">
      <alignment horizontal="left" wrapText="1"/>
    </xf>
    <xf numFmtId="165" fontId="0" fillId="0" borderId="16" xfId="0" applyNumberFormat="1" applyFont="1" applyBorder="1" applyAlignment="1">
      <alignment horizontal="right" wrapText="1"/>
    </xf>
    <xf numFmtId="0" fontId="0" fillId="0" borderId="25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/>
    </xf>
    <xf numFmtId="165" fontId="6" fillId="2" borderId="14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168" fontId="0" fillId="2" borderId="14" xfId="0" applyNumberFormat="1" applyFont="1" applyFill="1" applyBorder="1"/>
    <xf numFmtId="165" fontId="0" fillId="2" borderId="14" xfId="0" applyNumberFormat="1" applyFont="1" applyFill="1" applyBorder="1" applyAlignment="1">
      <alignment horizontal="center"/>
    </xf>
    <xf numFmtId="165" fontId="0" fillId="4" borderId="14" xfId="0" applyNumberFormat="1" applyFont="1" applyFill="1" applyBorder="1"/>
    <xf numFmtId="169" fontId="7" fillId="2" borderId="14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8"/>
  <sheetViews>
    <sheetView tabSelected="1" topLeftCell="A52" workbookViewId="0">
      <selection activeCell="A48" sqref="A48:XFD57"/>
    </sheetView>
  </sheetViews>
  <sheetFormatPr defaultColWidth="14.42578125" defaultRowHeight="15" customHeight="1"/>
  <cols>
    <col min="1" max="1" width="3.42578125" customWidth="1"/>
    <col min="2" max="2" width="33.85546875" customWidth="1"/>
    <col min="3" max="3" width="18" customWidth="1"/>
    <col min="4" max="4" width="11.42578125" customWidth="1"/>
    <col min="5" max="5" width="13.42578125" customWidth="1"/>
    <col min="6" max="6" width="22.28515625" customWidth="1"/>
    <col min="7" max="7" width="1.7109375" customWidth="1"/>
    <col min="8" max="8" width="18.28515625" customWidth="1"/>
    <col min="9" max="9" width="16.85546875" customWidth="1"/>
    <col min="10" max="10" width="15.85546875" customWidth="1"/>
    <col min="11" max="11" width="2.42578125" customWidth="1"/>
    <col min="12" max="12" width="16.7109375" customWidth="1"/>
    <col min="13" max="29" width="11.42578125" customWidth="1"/>
  </cols>
  <sheetData>
    <row r="1" spans="1:29" ht="23.25" customHeight="1">
      <c r="A1" s="104"/>
      <c r="B1" s="105"/>
      <c r="C1" s="90" t="s">
        <v>0</v>
      </c>
      <c r="D1" s="91"/>
      <c r="E1" s="91"/>
      <c r="F1" s="91"/>
      <c r="G1" s="91"/>
      <c r="H1" s="92"/>
      <c r="I1" s="108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</row>
    <row r="2" spans="1:29" ht="23.25" customHeight="1">
      <c r="A2" s="106"/>
      <c r="B2" s="107"/>
      <c r="C2" s="93" t="s">
        <v>1</v>
      </c>
      <c r="D2" s="94"/>
      <c r="E2" s="94"/>
      <c r="F2" s="94"/>
      <c r="G2" s="94"/>
      <c r="H2" s="95"/>
      <c r="I2" s="109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</row>
    <row r="3" spans="1:29" ht="10.5" customHeight="1">
      <c r="A3" s="135"/>
      <c r="B3" s="136"/>
      <c r="C3" s="137"/>
      <c r="D3" s="136"/>
      <c r="E3" s="138"/>
      <c r="F3" s="139"/>
      <c r="G3" s="136"/>
      <c r="H3" s="136"/>
      <c r="I3" s="140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</row>
    <row r="4" spans="1:29" ht="57" customHeight="1">
      <c r="A4" s="99" t="s">
        <v>2</v>
      </c>
      <c r="B4" s="100"/>
      <c r="C4" s="101" t="s">
        <v>3</v>
      </c>
      <c r="D4" s="102"/>
      <c r="E4" s="102"/>
      <c r="F4" s="102"/>
      <c r="G4" s="102"/>
      <c r="H4" s="102"/>
      <c r="I4" s="103"/>
      <c r="J4" s="141"/>
      <c r="K4" s="141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</row>
    <row r="5" spans="1:29" ht="24.75" customHeight="1">
      <c r="A5" s="142"/>
      <c r="B5" s="143"/>
      <c r="C5" s="144"/>
      <c r="D5" s="143"/>
      <c r="E5" s="145"/>
      <c r="F5" s="146"/>
      <c r="G5" s="136"/>
      <c r="H5" s="147"/>
      <c r="I5" s="148"/>
      <c r="J5" s="149"/>
      <c r="K5" s="150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</row>
    <row r="6" spans="1:29" ht="39" customHeight="1">
      <c r="A6" s="119" t="s">
        <v>4</v>
      </c>
      <c r="B6" s="120"/>
      <c r="C6" s="1" t="s">
        <v>5</v>
      </c>
      <c r="D6" s="1" t="s">
        <v>6</v>
      </c>
      <c r="E6" s="2" t="s">
        <v>7</v>
      </c>
      <c r="F6" s="3" t="s">
        <v>8</v>
      </c>
      <c r="G6" s="4"/>
      <c r="H6" s="5" t="s">
        <v>9</v>
      </c>
      <c r="I6" s="6" t="s">
        <v>10</v>
      </c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</row>
    <row r="7" spans="1:29" ht="30" customHeight="1">
      <c r="A7" s="116" t="s">
        <v>11</v>
      </c>
      <c r="B7" s="117"/>
      <c r="C7" s="117"/>
      <c r="D7" s="117"/>
      <c r="E7" s="117"/>
      <c r="F7" s="117"/>
      <c r="G7" s="117"/>
      <c r="H7" s="117"/>
      <c r="I7" s="118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</row>
    <row r="8" spans="1:29" ht="46.5" customHeight="1">
      <c r="A8" s="113" t="s">
        <v>12</v>
      </c>
      <c r="B8" s="114"/>
      <c r="C8" s="114"/>
      <c r="D8" s="114"/>
      <c r="E8" s="114"/>
      <c r="F8" s="114"/>
      <c r="G8" s="114"/>
      <c r="H8" s="114"/>
      <c r="I8" s="115"/>
      <c r="J8" s="151"/>
      <c r="K8" s="152"/>
      <c r="L8" s="152"/>
      <c r="M8" s="152"/>
      <c r="N8" s="152"/>
      <c r="O8" s="152"/>
      <c r="P8" s="152"/>
      <c r="Q8" s="152"/>
      <c r="R8" s="152"/>
      <c r="S8" s="152"/>
      <c r="T8" s="153"/>
      <c r="U8" s="89"/>
      <c r="V8" s="152"/>
      <c r="W8" s="152"/>
      <c r="X8" s="152"/>
      <c r="Y8" s="152"/>
      <c r="Z8" s="152"/>
      <c r="AA8" s="152"/>
      <c r="AB8" s="152"/>
      <c r="AC8" s="152"/>
    </row>
    <row r="9" spans="1:29">
      <c r="A9" s="7" t="s">
        <v>13</v>
      </c>
      <c r="B9" s="154" t="s">
        <v>14</v>
      </c>
      <c r="C9" s="155" t="s">
        <v>15</v>
      </c>
      <c r="D9" s="156">
        <f>+((123*75)+(40*50))</f>
        <v>11225</v>
      </c>
      <c r="E9" s="157">
        <v>30000</v>
      </c>
      <c r="F9" s="158">
        <f t="shared" ref="F9:F30" si="0">+D9*E9</f>
        <v>336750000</v>
      </c>
      <c r="G9" s="84"/>
      <c r="H9" s="158">
        <v>0</v>
      </c>
      <c r="I9" s="77">
        <f>+F9</f>
        <v>336750000</v>
      </c>
      <c r="J9" s="43"/>
      <c r="K9" s="44"/>
      <c r="L9" s="43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</row>
    <row r="10" spans="1:29">
      <c r="A10" s="7" t="s">
        <v>16</v>
      </c>
      <c r="B10" s="78" t="s">
        <v>17</v>
      </c>
      <c r="C10" s="79" t="s">
        <v>18</v>
      </c>
      <c r="D10" s="80">
        <v>125</v>
      </c>
      <c r="E10" s="81">
        <v>140000</v>
      </c>
      <c r="F10" s="82">
        <f t="shared" si="0"/>
        <v>17500000</v>
      </c>
      <c r="G10" s="84"/>
      <c r="H10" s="82">
        <f t="shared" ref="H10:H30" si="1">+F10</f>
        <v>17500000</v>
      </c>
      <c r="I10" s="83"/>
      <c r="J10" s="43"/>
      <c r="K10" s="44"/>
      <c r="L10" s="43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</row>
    <row r="11" spans="1:29">
      <c r="A11" s="7" t="s">
        <v>19</v>
      </c>
      <c r="B11" s="78" t="s">
        <v>20</v>
      </c>
      <c r="C11" s="79" t="s">
        <v>18</v>
      </c>
      <c r="D11" s="80">
        <f>793*75</f>
        <v>59475</v>
      </c>
      <c r="E11" s="81">
        <v>2100</v>
      </c>
      <c r="F11" s="82">
        <f t="shared" si="0"/>
        <v>124897500</v>
      </c>
      <c r="G11" s="84"/>
      <c r="H11" s="82">
        <f t="shared" si="1"/>
        <v>124897500</v>
      </c>
      <c r="I11" s="83"/>
      <c r="J11" s="43"/>
      <c r="K11" s="44"/>
      <c r="L11" s="43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</row>
    <row r="12" spans="1:29">
      <c r="A12" s="7" t="s">
        <v>21</v>
      </c>
      <c r="B12" s="78" t="s">
        <v>22</v>
      </c>
      <c r="C12" s="79" t="s">
        <v>18</v>
      </c>
      <c r="D12" s="80">
        <f>793*75</f>
        <v>59475</v>
      </c>
      <c r="E12" s="81">
        <v>1200</v>
      </c>
      <c r="F12" s="82">
        <f t="shared" si="0"/>
        <v>71370000</v>
      </c>
      <c r="G12" s="84"/>
      <c r="H12" s="82">
        <f t="shared" si="1"/>
        <v>71370000</v>
      </c>
      <c r="I12" s="83"/>
      <c r="J12" s="43"/>
      <c r="K12" s="44"/>
      <c r="L12" s="43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</row>
    <row r="13" spans="1:29">
      <c r="A13" s="7" t="s">
        <v>23</v>
      </c>
      <c r="B13" s="78" t="s">
        <v>24</v>
      </c>
      <c r="C13" s="79" t="s">
        <v>18</v>
      </c>
      <c r="D13" s="80">
        <f>79*75</f>
        <v>5925</v>
      </c>
      <c r="E13" s="81">
        <v>8000</v>
      </c>
      <c r="F13" s="82">
        <f t="shared" si="0"/>
        <v>47400000</v>
      </c>
      <c r="G13" s="84"/>
      <c r="H13" s="82">
        <f t="shared" si="1"/>
        <v>47400000</v>
      </c>
      <c r="I13" s="83"/>
      <c r="J13" s="43"/>
      <c r="K13" s="44"/>
      <c r="L13" s="43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</row>
    <row r="14" spans="1:29" s="41" customFormat="1">
      <c r="A14" s="59" t="s">
        <v>25</v>
      </c>
      <c r="B14" s="78" t="s">
        <v>26</v>
      </c>
      <c r="C14" s="79" t="s">
        <v>18</v>
      </c>
      <c r="D14" s="80">
        <f>79*75</f>
        <v>5925</v>
      </c>
      <c r="E14" s="81">
        <v>600</v>
      </c>
      <c r="F14" s="82">
        <f t="shared" si="0"/>
        <v>3555000</v>
      </c>
      <c r="G14" s="84"/>
      <c r="H14" s="82">
        <f t="shared" si="1"/>
        <v>3555000</v>
      </c>
      <c r="I14" s="83"/>
      <c r="J14" s="43"/>
      <c r="K14" s="44"/>
      <c r="L14" s="43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</row>
    <row r="15" spans="1:29">
      <c r="A15" s="59" t="s">
        <v>27</v>
      </c>
      <c r="B15" s="78" t="s">
        <v>28</v>
      </c>
      <c r="C15" s="79" t="s">
        <v>29</v>
      </c>
      <c r="D15" s="80">
        <v>450</v>
      </c>
      <c r="E15" s="81">
        <v>110000</v>
      </c>
      <c r="F15" s="82">
        <f t="shared" si="0"/>
        <v>49500000</v>
      </c>
      <c r="G15" s="84"/>
      <c r="H15" s="82">
        <f t="shared" si="1"/>
        <v>49500000</v>
      </c>
      <c r="I15" s="83"/>
      <c r="J15" s="43"/>
      <c r="K15" s="44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</row>
    <row r="16" spans="1:29">
      <c r="A16" s="59" t="s">
        <v>30</v>
      </c>
      <c r="B16" s="78" t="s">
        <v>31</v>
      </c>
      <c r="C16" s="79" t="s">
        <v>29</v>
      </c>
      <c r="D16" s="80">
        <v>375</v>
      </c>
      <c r="E16" s="81">
        <v>114000</v>
      </c>
      <c r="F16" s="82">
        <f t="shared" si="0"/>
        <v>42750000</v>
      </c>
      <c r="G16" s="84"/>
      <c r="H16" s="82">
        <f t="shared" si="1"/>
        <v>42750000</v>
      </c>
      <c r="I16" s="83"/>
      <c r="J16" s="43"/>
      <c r="K16" s="44"/>
      <c r="L16" s="43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</row>
    <row r="17" spans="1:29" s="42" customFormat="1">
      <c r="A17" s="59" t="s">
        <v>32</v>
      </c>
      <c r="B17" s="85" t="s">
        <v>33</v>
      </c>
      <c r="C17" s="86" t="s">
        <v>29</v>
      </c>
      <c r="D17" s="80">
        <v>400</v>
      </c>
      <c r="E17" s="81">
        <v>102000</v>
      </c>
      <c r="F17" s="82">
        <f t="shared" si="0"/>
        <v>40800000</v>
      </c>
      <c r="G17" s="84"/>
      <c r="H17" s="82">
        <f t="shared" si="1"/>
        <v>40800000</v>
      </c>
      <c r="I17" s="83"/>
      <c r="J17" s="43"/>
      <c r="K17" s="44"/>
      <c r="L17" s="43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</row>
    <row r="18" spans="1:29" s="42" customFormat="1">
      <c r="A18" s="59" t="s">
        <v>34</v>
      </c>
      <c r="B18" s="85" t="s">
        <v>35</v>
      </c>
      <c r="C18" s="86" t="s">
        <v>36</v>
      </c>
      <c r="D18" s="80">
        <v>250</v>
      </c>
      <c r="E18" s="81">
        <v>48000</v>
      </c>
      <c r="F18" s="82">
        <f t="shared" si="0"/>
        <v>12000000</v>
      </c>
      <c r="G18" s="84"/>
      <c r="H18" s="82">
        <f t="shared" si="1"/>
        <v>12000000</v>
      </c>
      <c r="I18" s="83"/>
      <c r="J18" s="43"/>
      <c r="K18" s="44"/>
      <c r="L18" s="43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</row>
    <row r="19" spans="1:29">
      <c r="A19" s="59" t="s">
        <v>37</v>
      </c>
      <c r="B19" s="78" t="s">
        <v>38</v>
      </c>
      <c r="C19" s="79" t="s">
        <v>29</v>
      </c>
      <c r="D19" s="80">
        <v>1450</v>
      </c>
      <c r="E19" s="81">
        <v>11700</v>
      </c>
      <c r="F19" s="82">
        <f t="shared" si="0"/>
        <v>16965000</v>
      </c>
      <c r="G19" s="84"/>
      <c r="H19" s="82">
        <f t="shared" si="1"/>
        <v>16965000</v>
      </c>
      <c r="I19" s="83"/>
      <c r="J19" s="159"/>
      <c r="K19" s="44"/>
      <c r="L19" s="43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</row>
    <row r="20" spans="1:29">
      <c r="A20" s="59" t="s">
        <v>39</v>
      </c>
      <c r="B20" s="78" t="s">
        <v>40</v>
      </c>
      <c r="C20" s="79" t="s">
        <v>29</v>
      </c>
      <c r="D20" s="80">
        <v>500</v>
      </c>
      <c r="E20" s="81">
        <v>93000</v>
      </c>
      <c r="F20" s="82">
        <f t="shared" si="0"/>
        <v>46500000</v>
      </c>
      <c r="G20" s="84"/>
      <c r="H20" s="82">
        <f t="shared" si="1"/>
        <v>46500000</v>
      </c>
      <c r="I20" s="83"/>
      <c r="J20" s="43"/>
      <c r="K20" s="44"/>
      <c r="L20" s="43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</row>
    <row r="21" spans="1:29">
      <c r="A21" s="59" t="s">
        <v>41</v>
      </c>
      <c r="B21" s="78" t="s">
        <v>42</v>
      </c>
      <c r="C21" s="79" t="s">
        <v>29</v>
      </c>
      <c r="D21" s="80">
        <v>800</v>
      </c>
      <c r="E21" s="81">
        <v>119000</v>
      </c>
      <c r="F21" s="82">
        <f t="shared" si="0"/>
        <v>95200000</v>
      </c>
      <c r="G21" s="84"/>
      <c r="H21" s="82">
        <f t="shared" si="1"/>
        <v>95200000</v>
      </c>
      <c r="I21" s="83"/>
      <c r="J21" s="43"/>
      <c r="K21" s="160"/>
      <c r="L21" s="43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</row>
    <row r="22" spans="1:29">
      <c r="A22" s="59" t="s">
        <v>43</v>
      </c>
      <c r="B22" s="85" t="s">
        <v>44</v>
      </c>
      <c r="C22" s="79" t="s">
        <v>29</v>
      </c>
      <c r="D22" s="80">
        <v>150</v>
      </c>
      <c r="E22" s="81">
        <v>110000</v>
      </c>
      <c r="F22" s="82">
        <f t="shared" si="0"/>
        <v>16500000</v>
      </c>
      <c r="G22" s="84"/>
      <c r="H22" s="82">
        <f t="shared" si="1"/>
        <v>16500000</v>
      </c>
      <c r="I22" s="83"/>
      <c r="J22" s="43"/>
      <c r="K22" s="44"/>
      <c r="L22" s="43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</row>
    <row r="23" spans="1:29" s="42" customFormat="1">
      <c r="A23" s="59" t="s">
        <v>45</v>
      </c>
      <c r="B23" s="85" t="s">
        <v>46</v>
      </c>
      <c r="C23" s="79" t="s">
        <v>36</v>
      </c>
      <c r="D23" s="80">
        <v>500</v>
      </c>
      <c r="E23" s="81">
        <v>32000</v>
      </c>
      <c r="F23" s="82">
        <f t="shared" si="0"/>
        <v>16000000</v>
      </c>
      <c r="G23" s="84"/>
      <c r="H23" s="82">
        <f t="shared" si="1"/>
        <v>16000000</v>
      </c>
      <c r="I23" s="83"/>
      <c r="J23" s="43"/>
      <c r="K23" s="44"/>
      <c r="L23" s="43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</row>
    <row r="24" spans="1:29" s="42" customFormat="1">
      <c r="A24" s="59" t="s">
        <v>47</v>
      </c>
      <c r="B24" s="85" t="s">
        <v>48</v>
      </c>
      <c r="C24" s="86" t="s">
        <v>36</v>
      </c>
      <c r="D24" s="80">
        <v>250</v>
      </c>
      <c r="E24" s="81">
        <v>28000</v>
      </c>
      <c r="F24" s="82">
        <f t="shared" si="0"/>
        <v>7000000</v>
      </c>
      <c r="G24" s="84"/>
      <c r="H24" s="82">
        <f t="shared" si="1"/>
        <v>7000000</v>
      </c>
      <c r="I24" s="83"/>
      <c r="J24" s="43"/>
      <c r="K24" s="44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</row>
    <row r="25" spans="1:29">
      <c r="A25" s="59" t="s">
        <v>49</v>
      </c>
      <c r="B25" s="78" t="s">
        <v>50</v>
      </c>
      <c r="C25" s="79" t="s">
        <v>29</v>
      </c>
      <c r="D25" s="80">
        <v>2000</v>
      </c>
      <c r="E25" s="81">
        <v>16500</v>
      </c>
      <c r="F25" s="82">
        <f t="shared" si="0"/>
        <v>33000000</v>
      </c>
      <c r="G25" s="84"/>
      <c r="H25" s="82">
        <f t="shared" si="1"/>
        <v>33000000</v>
      </c>
      <c r="I25" s="83"/>
      <c r="J25" s="43"/>
      <c r="K25" s="44"/>
      <c r="L25" s="43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</row>
    <row r="26" spans="1:29" ht="15.75" customHeight="1">
      <c r="A26" s="59" t="s">
        <v>51</v>
      </c>
      <c r="B26" s="78" t="s">
        <v>52</v>
      </c>
      <c r="C26" s="86" t="s">
        <v>36</v>
      </c>
      <c r="D26" s="80">
        <v>250</v>
      </c>
      <c r="E26" s="81">
        <v>46000</v>
      </c>
      <c r="F26" s="82">
        <f t="shared" si="0"/>
        <v>11500000</v>
      </c>
      <c r="G26" s="84"/>
      <c r="H26" s="82">
        <f t="shared" si="1"/>
        <v>11500000</v>
      </c>
      <c r="I26" s="83"/>
      <c r="J26" s="43"/>
      <c r="K26" s="44"/>
      <c r="L26" s="43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</row>
    <row r="27" spans="1:29" s="41" customFormat="1" ht="15.75" customHeight="1">
      <c r="A27" s="59" t="s">
        <v>53</v>
      </c>
      <c r="B27" s="78" t="s">
        <v>54</v>
      </c>
      <c r="C27" s="86" t="s">
        <v>55</v>
      </c>
      <c r="D27" s="80">
        <v>125</v>
      </c>
      <c r="E27" s="81">
        <v>186000</v>
      </c>
      <c r="F27" s="82">
        <f t="shared" si="0"/>
        <v>23250000</v>
      </c>
      <c r="G27" s="84"/>
      <c r="H27" s="82">
        <f t="shared" si="1"/>
        <v>23250000</v>
      </c>
      <c r="I27" s="83"/>
      <c r="J27" s="43"/>
      <c r="K27" s="44"/>
      <c r="L27" s="43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</row>
    <row r="28" spans="1:29" s="42" customFormat="1" ht="15.75" customHeight="1">
      <c r="A28" s="59" t="s">
        <v>56</v>
      </c>
      <c r="B28" s="85" t="s">
        <v>57</v>
      </c>
      <c r="C28" s="86" t="s">
        <v>58</v>
      </c>
      <c r="D28" s="80">
        <v>125</v>
      </c>
      <c r="E28" s="81">
        <v>31000</v>
      </c>
      <c r="F28" s="82">
        <f t="shared" si="0"/>
        <v>3875000</v>
      </c>
      <c r="G28" s="84"/>
      <c r="H28" s="82">
        <f t="shared" si="1"/>
        <v>3875000</v>
      </c>
      <c r="I28" s="83"/>
      <c r="J28" s="43"/>
      <c r="K28" s="44"/>
      <c r="L28" s="43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</row>
    <row r="29" spans="1:29" s="41" customFormat="1" ht="15.75" customHeight="1">
      <c r="A29" s="59" t="s">
        <v>59</v>
      </c>
      <c r="B29" s="78" t="s">
        <v>60</v>
      </c>
      <c r="C29" s="86" t="s">
        <v>58</v>
      </c>
      <c r="D29" s="80">
        <v>250</v>
      </c>
      <c r="E29" s="81">
        <v>18000</v>
      </c>
      <c r="F29" s="82">
        <f t="shared" si="0"/>
        <v>4500000</v>
      </c>
      <c r="G29" s="84"/>
      <c r="H29" s="82">
        <f t="shared" si="1"/>
        <v>4500000</v>
      </c>
      <c r="I29" s="83"/>
      <c r="J29" s="43"/>
      <c r="K29" s="44"/>
      <c r="L29" s="43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</row>
    <row r="30" spans="1:29" ht="15.75" customHeight="1">
      <c r="A30" s="59" t="s">
        <v>61</v>
      </c>
      <c r="B30" s="85" t="s">
        <v>62</v>
      </c>
      <c r="C30" s="86" t="s">
        <v>63</v>
      </c>
      <c r="D30" s="80">
        <v>360</v>
      </c>
      <c r="E30" s="81">
        <v>100000</v>
      </c>
      <c r="F30" s="82">
        <f t="shared" si="0"/>
        <v>36000000</v>
      </c>
      <c r="G30" s="84"/>
      <c r="H30" s="82">
        <f t="shared" si="1"/>
        <v>36000000</v>
      </c>
      <c r="I30" s="83"/>
      <c r="J30" s="43"/>
      <c r="K30" s="44"/>
      <c r="L30" s="43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</row>
    <row r="31" spans="1:29" ht="15.75" customHeight="1">
      <c r="A31" s="96" t="s">
        <v>64</v>
      </c>
      <c r="B31" s="97"/>
      <c r="C31" s="97"/>
      <c r="D31" s="97"/>
      <c r="E31" s="98"/>
      <c r="F31" s="9">
        <f>SUM(F9:F30)</f>
        <v>1056812500</v>
      </c>
      <c r="G31" s="43"/>
      <c r="H31" s="9">
        <f>SUM(H9:H30)</f>
        <v>720062500</v>
      </c>
      <c r="I31" s="10">
        <f>SUM(I9:I30)</f>
        <v>336750000</v>
      </c>
      <c r="J31" s="43"/>
      <c r="K31" s="44"/>
      <c r="L31" s="43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</row>
    <row r="32" spans="1:29" ht="23.25" customHeight="1">
      <c r="A32" s="110" t="s">
        <v>65</v>
      </c>
      <c r="B32" s="111"/>
      <c r="C32" s="111"/>
      <c r="D32" s="111"/>
      <c r="E32" s="111"/>
      <c r="F32" s="111"/>
      <c r="G32" s="111"/>
      <c r="H32" s="111"/>
      <c r="I32" s="112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</row>
    <row r="33" spans="1:29" ht="21" customHeight="1">
      <c r="A33" s="11" t="s">
        <v>13</v>
      </c>
      <c r="B33" s="60" t="s">
        <v>66</v>
      </c>
      <c r="C33" s="161" t="s">
        <v>67</v>
      </c>
      <c r="D33" s="162">
        <v>24</v>
      </c>
      <c r="E33" s="163">
        <v>4000000</v>
      </c>
      <c r="F33" s="164">
        <f t="shared" ref="F33:F39" si="2">+D33*E33</f>
        <v>96000000</v>
      </c>
      <c r="G33" s="165"/>
      <c r="H33" s="164">
        <f t="shared" ref="H33:H39" si="3">+F33</f>
        <v>96000000</v>
      </c>
      <c r="I33" s="12"/>
      <c r="J33" s="43"/>
      <c r="K33" s="44"/>
      <c r="L33" s="43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</row>
    <row r="34" spans="1:29" ht="27.75" customHeight="1">
      <c r="A34" s="13" t="s">
        <v>16</v>
      </c>
      <c r="B34" s="166" t="s">
        <v>68</v>
      </c>
      <c r="C34" s="167" t="s">
        <v>67</v>
      </c>
      <c r="D34" s="168">
        <v>12</v>
      </c>
      <c r="E34" s="169">
        <v>3500000</v>
      </c>
      <c r="F34" s="14">
        <f t="shared" si="2"/>
        <v>42000000</v>
      </c>
      <c r="G34" s="43"/>
      <c r="H34" s="15">
        <f t="shared" si="3"/>
        <v>42000000</v>
      </c>
      <c r="I34" s="16"/>
      <c r="J34" s="43"/>
      <c r="K34" s="44"/>
      <c r="L34" s="43"/>
      <c r="M34" s="170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</row>
    <row r="35" spans="1:29" ht="15.75" customHeight="1">
      <c r="A35" s="13" t="s">
        <v>69</v>
      </c>
      <c r="B35" s="166" t="s">
        <v>70</v>
      </c>
      <c r="C35" s="61" t="s">
        <v>71</v>
      </c>
      <c r="D35" s="168">
        <v>6</v>
      </c>
      <c r="E35" s="169">
        <v>1000000</v>
      </c>
      <c r="F35" s="17">
        <f t="shared" si="2"/>
        <v>6000000</v>
      </c>
      <c r="G35" s="165"/>
      <c r="H35" s="17">
        <f t="shared" si="3"/>
        <v>6000000</v>
      </c>
      <c r="I35" s="18"/>
      <c r="J35" s="43"/>
      <c r="K35" s="44"/>
      <c r="L35" s="43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</row>
    <row r="36" spans="1:29" ht="15.75" customHeight="1">
      <c r="A36" s="13" t="s">
        <v>21</v>
      </c>
      <c r="B36" s="166" t="s">
        <v>72</v>
      </c>
      <c r="C36" s="61" t="s">
        <v>71</v>
      </c>
      <c r="D36" s="168">
        <v>1</v>
      </c>
      <c r="E36" s="169">
        <v>10000000</v>
      </c>
      <c r="F36" s="17">
        <f t="shared" si="2"/>
        <v>10000000</v>
      </c>
      <c r="G36" s="19"/>
      <c r="H36" s="15">
        <f t="shared" si="3"/>
        <v>10000000</v>
      </c>
      <c r="I36" s="20"/>
      <c r="J36" s="43"/>
      <c r="K36" s="44"/>
      <c r="L36" s="43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</row>
    <row r="37" spans="1:29" ht="15.75" customHeight="1">
      <c r="A37" s="13" t="s">
        <v>23</v>
      </c>
      <c r="B37" s="166" t="s">
        <v>73</v>
      </c>
      <c r="C37" s="61" t="s">
        <v>18</v>
      </c>
      <c r="D37" s="168">
        <v>1</v>
      </c>
      <c r="E37" s="169">
        <v>8900000</v>
      </c>
      <c r="F37" s="17">
        <f t="shared" si="2"/>
        <v>8900000</v>
      </c>
      <c r="G37" s="43"/>
      <c r="H37" s="15">
        <f t="shared" si="3"/>
        <v>8900000</v>
      </c>
      <c r="I37" s="20"/>
      <c r="J37" s="43"/>
      <c r="K37" s="44"/>
      <c r="L37" s="43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</row>
    <row r="38" spans="1:29" ht="15.75" customHeight="1">
      <c r="A38" s="13" t="s">
        <v>25</v>
      </c>
      <c r="B38" s="166" t="s">
        <v>74</v>
      </c>
      <c r="C38" s="61" t="s">
        <v>18</v>
      </c>
      <c r="D38" s="168">
        <v>1</v>
      </c>
      <c r="E38" s="171">
        <v>1100000</v>
      </c>
      <c r="F38" s="17">
        <f t="shared" si="2"/>
        <v>1100000</v>
      </c>
      <c r="G38" s="165"/>
      <c r="H38" s="17">
        <f t="shared" si="3"/>
        <v>1100000</v>
      </c>
      <c r="I38" s="21"/>
      <c r="J38" s="43"/>
      <c r="K38" s="44"/>
      <c r="L38" s="43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</row>
    <row r="39" spans="1:29" ht="30" hidden="1" customHeight="1">
      <c r="A39" s="13" t="s">
        <v>75</v>
      </c>
      <c r="B39" s="87"/>
      <c r="C39" s="8"/>
      <c r="D39" s="22"/>
      <c r="E39" s="23"/>
      <c r="F39" s="17">
        <f t="shared" si="2"/>
        <v>0</v>
      </c>
      <c r="G39" s="43"/>
      <c r="H39" s="15">
        <f t="shared" si="3"/>
        <v>0</v>
      </c>
      <c r="I39" s="20"/>
      <c r="J39" s="43"/>
      <c r="K39" s="44"/>
      <c r="L39" s="43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</row>
    <row r="40" spans="1:29" ht="24.75" customHeight="1">
      <c r="A40" s="96" t="s">
        <v>76</v>
      </c>
      <c r="B40" s="97"/>
      <c r="C40" s="97"/>
      <c r="D40" s="97"/>
      <c r="E40" s="98"/>
      <c r="F40" s="63">
        <f>SUM(F33:F39)</f>
        <v>164000000</v>
      </c>
      <c r="G40" s="43"/>
      <c r="H40" s="9">
        <f>SUM(H33:H39)</f>
        <v>164000000</v>
      </c>
      <c r="I40" s="10">
        <f>SUM(I33:I36)</f>
        <v>0</v>
      </c>
      <c r="J40" s="43"/>
      <c r="K40" s="44"/>
      <c r="L40" s="43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</row>
    <row r="41" spans="1:29" ht="24.75" customHeight="1">
      <c r="A41" s="126" t="s">
        <v>77</v>
      </c>
      <c r="B41" s="127"/>
      <c r="C41" s="127"/>
      <c r="D41" s="127"/>
      <c r="E41" s="127"/>
      <c r="F41" s="127"/>
      <c r="G41" s="127"/>
      <c r="H41" s="127"/>
      <c r="I41" s="128"/>
      <c r="J41" s="43"/>
      <c r="K41" s="44"/>
      <c r="L41" s="43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</row>
    <row r="42" spans="1:29" ht="35.25" customHeight="1">
      <c r="A42" s="172" t="s">
        <v>13</v>
      </c>
      <c r="B42" s="45" t="s">
        <v>78</v>
      </c>
      <c r="C42" s="24" t="s">
        <v>18</v>
      </c>
      <c r="D42" s="25">
        <v>100</v>
      </c>
      <c r="E42" s="26">
        <v>500000</v>
      </c>
      <c r="F42" s="27">
        <f t="shared" ref="F42:F44" si="4">+D42*E42</f>
        <v>50000000</v>
      </c>
      <c r="G42" s="28"/>
      <c r="H42" s="27">
        <f t="shared" ref="H42:H43" si="5">+F42</f>
        <v>50000000</v>
      </c>
      <c r="I42" s="173"/>
      <c r="J42" s="29"/>
      <c r="K42" s="30"/>
      <c r="L42" s="29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</row>
    <row r="43" spans="1:29" ht="15.75" customHeight="1">
      <c r="A43" s="172" t="s">
        <v>16</v>
      </c>
      <c r="B43" s="46" t="s">
        <v>79</v>
      </c>
      <c r="C43" s="47" t="s">
        <v>18</v>
      </c>
      <c r="D43" s="48">
        <v>100</v>
      </c>
      <c r="E43" s="49">
        <v>600000</v>
      </c>
      <c r="F43" s="50">
        <f t="shared" si="4"/>
        <v>60000000</v>
      </c>
      <c r="G43" s="51"/>
      <c r="H43" s="50">
        <f t="shared" si="5"/>
        <v>60000000</v>
      </c>
      <c r="I43" s="52"/>
      <c r="J43" s="29"/>
      <c r="K43" s="30"/>
      <c r="L43" s="29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</row>
    <row r="44" spans="1:29" ht="29.25" customHeight="1">
      <c r="A44" s="174" t="s">
        <v>69</v>
      </c>
      <c r="B44" s="56" t="s">
        <v>80</v>
      </c>
      <c r="C44" s="55" t="s">
        <v>18</v>
      </c>
      <c r="D44" s="57">
        <v>100</v>
      </c>
      <c r="E44" s="53">
        <v>50000</v>
      </c>
      <c r="F44" s="50">
        <f t="shared" si="4"/>
        <v>5000000</v>
      </c>
      <c r="G44" s="53"/>
      <c r="H44" s="58">
        <f>+F44</f>
        <v>5000000</v>
      </c>
      <c r="I44" s="54"/>
      <c r="J44" s="29"/>
      <c r="K44" s="30"/>
      <c r="L44" s="29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</row>
    <row r="45" spans="1:29" ht="15.75" customHeight="1">
      <c r="A45" s="121" t="s">
        <v>81</v>
      </c>
      <c r="B45" s="122"/>
      <c r="C45" s="122"/>
      <c r="D45" s="122"/>
      <c r="E45" s="123"/>
      <c r="F45" s="64">
        <f>SUM(F42:F44)</f>
        <v>115000000</v>
      </c>
      <c r="G45" s="31"/>
      <c r="H45" s="32">
        <f>SUM(H42:H44)</f>
        <v>115000000</v>
      </c>
      <c r="I45" s="33"/>
      <c r="J45" s="139"/>
      <c r="K45" s="136"/>
      <c r="L45" s="139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</row>
    <row r="46" spans="1:29" ht="14.25" customHeight="1">
      <c r="A46" s="124"/>
      <c r="B46" s="125"/>
      <c r="C46" s="175"/>
      <c r="D46" s="176"/>
      <c r="E46" s="177"/>
      <c r="F46" s="178"/>
      <c r="G46" s="179"/>
      <c r="H46" s="178"/>
      <c r="I46" s="88"/>
      <c r="J46" s="139"/>
      <c r="K46" s="136"/>
      <c r="L46" s="139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</row>
    <row r="47" spans="1:29" ht="15.75" customHeight="1">
      <c r="A47" s="121" t="s">
        <v>82</v>
      </c>
      <c r="B47" s="122"/>
      <c r="C47" s="122"/>
      <c r="D47" s="122"/>
      <c r="E47" s="123"/>
      <c r="F47" s="32">
        <f>+F31+F40+F45</f>
        <v>1335812500</v>
      </c>
      <c r="G47" s="180"/>
      <c r="H47" s="32">
        <f>+H31+H40+H45</f>
        <v>999062500</v>
      </c>
      <c r="I47" s="34">
        <f>+I31+I40+I45</f>
        <v>336750000</v>
      </c>
      <c r="J47" s="139"/>
      <c r="K47" s="136"/>
      <c r="L47" s="139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</row>
    <row r="48" spans="1:29" ht="15.75" customHeight="1" thickBot="1">
      <c r="A48" s="35"/>
      <c r="B48" s="36"/>
      <c r="C48" s="37"/>
      <c r="D48" s="36"/>
      <c r="E48" s="38"/>
      <c r="F48" s="39"/>
      <c r="G48" s="36"/>
      <c r="H48" s="36"/>
      <c r="I48" s="40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</row>
    <row r="49" spans="1:29" ht="15.75" customHeight="1">
      <c r="A49" s="136"/>
      <c r="B49" s="136"/>
      <c r="C49" s="137"/>
      <c r="D49" s="136"/>
      <c r="E49" s="138"/>
      <c r="F49" s="139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</row>
    <row r="50" spans="1:29" ht="15.75" customHeight="1">
      <c r="A50" s="132" t="s">
        <v>83</v>
      </c>
      <c r="B50" s="136"/>
      <c r="C50" s="137"/>
      <c r="D50" s="136"/>
      <c r="E50" s="138"/>
      <c r="F50" s="139" t="s">
        <v>84</v>
      </c>
      <c r="G50" s="136"/>
      <c r="H50" s="181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</row>
    <row r="51" spans="1:29" ht="15.75" customHeight="1">
      <c r="A51" s="133" t="s">
        <v>85</v>
      </c>
      <c r="B51" s="136"/>
      <c r="C51" s="137"/>
      <c r="D51" s="136"/>
      <c r="E51" s="138"/>
      <c r="F51" s="139"/>
      <c r="G51" s="136"/>
      <c r="H51" s="139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</row>
    <row r="52" spans="1:29" ht="15.75" customHeight="1">
      <c r="A52" s="133" t="s">
        <v>86</v>
      </c>
      <c r="B52" s="136"/>
      <c r="C52" s="137"/>
      <c r="D52" s="136"/>
      <c r="E52" s="138"/>
      <c r="F52" s="139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</row>
    <row r="53" spans="1:29" ht="15.75" customHeight="1">
      <c r="A53" s="136"/>
      <c r="B53" s="136"/>
      <c r="C53" s="137"/>
      <c r="D53" s="136"/>
      <c r="E53" s="138"/>
      <c r="F53" s="139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</row>
    <row r="54" spans="1:29" ht="15.75" customHeight="1">
      <c r="A54" s="136"/>
      <c r="B54" s="136"/>
      <c r="C54" s="137"/>
      <c r="D54" s="136"/>
      <c r="E54" s="138"/>
      <c r="F54" s="139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</row>
    <row r="55" spans="1:29" ht="15.75" customHeight="1">
      <c r="A55" s="136"/>
      <c r="B55" s="136"/>
      <c r="C55" s="137"/>
      <c r="D55" s="136"/>
      <c r="E55" s="138"/>
      <c r="F55" s="139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</row>
    <row r="56" spans="1:29" ht="15.75" customHeight="1">
      <c r="A56" s="136"/>
      <c r="B56" s="136"/>
      <c r="C56" s="137"/>
      <c r="D56" s="136"/>
      <c r="E56" s="138"/>
      <c r="F56" s="139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</row>
    <row r="57" spans="1:29" ht="15.75" customHeight="1">
      <c r="A57" s="136"/>
      <c r="B57" s="136"/>
      <c r="C57" s="137"/>
      <c r="D57" s="136"/>
      <c r="E57" s="138"/>
      <c r="F57" s="139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</row>
    <row r="58" spans="1:29" ht="15.75" customHeight="1">
      <c r="A58" s="136"/>
      <c r="B58" s="136"/>
      <c r="C58" s="137"/>
      <c r="D58" s="136"/>
      <c r="E58" s="138"/>
      <c r="F58" s="139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</row>
    <row r="59" spans="1:29" ht="15.75" customHeight="1">
      <c r="A59" s="136"/>
      <c r="B59" s="136"/>
      <c r="C59" s="137"/>
      <c r="D59" s="136"/>
      <c r="E59" s="138"/>
      <c r="F59" s="139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</row>
    <row r="60" spans="1:29" ht="15.75" customHeight="1">
      <c r="A60" s="136"/>
      <c r="B60" s="136"/>
      <c r="C60" s="137"/>
      <c r="D60" s="136"/>
      <c r="E60" s="138"/>
      <c r="F60" s="139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</row>
    <row r="61" spans="1:29" ht="15.75" customHeight="1">
      <c r="A61" s="136"/>
      <c r="B61" s="136"/>
      <c r="C61" s="137"/>
      <c r="D61" s="136"/>
      <c r="E61" s="138"/>
      <c r="F61" s="139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</row>
    <row r="62" spans="1:29" ht="15.75" customHeight="1">
      <c r="A62" s="136"/>
      <c r="B62" s="136"/>
      <c r="C62" s="137"/>
      <c r="D62" s="136"/>
      <c r="E62" s="138"/>
      <c r="F62" s="139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</row>
    <row r="63" spans="1:29" ht="15.75" customHeight="1">
      <c r="A63" s="136"/>
      <c r="B63" s="136"/>
      <c r="C63" s="137"/>
      <c r="D63" s="136"/>
      <c r="E63" s="138"/>
      <c r="F63" s="139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</row>
    <row r="64" spans="1:29" ht="15.75" customHeight="1">
      <c r="A64" s="136"/>
      <c r="B64" s="136"/>
      <c r="C64" s="137"/>
      <c r="D64" s="136"/>
      <c r="E64" s="138"/>
      <c r="F64" s="139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</row>
    <row r="65" spans="1:29" ht="15.75" customHeight="1">
      <c r="A65" s="136"/>
      <c r="B65" s="136"/>
      <c r="C65" s="137"/>
      <c r="D65" s="136"/>
      <c r="E65" s="138"/>
      <c r="F65" s="139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</row>
    <row r="66" spans="1:29" ht="15.75" customHeight="1">
      <c r="A66" s="136"/>
      <c r="B66" s="136"/>
      <c r="C66" s="137"/>
      <c r="D66" s="136"/>
      <c r="E66" s="138"/>
      <c r="F66" s="139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</row>
    <row r="67" spans="1:29" ht="15.75" customHeight="1">
      <c r="A67" s="136"/>
      <c r="B67" s="136"/>
      <c r="C67" s="137"/>
      <c r="D67" s="136"/>
      <c r="E67" s="138"/>
      <c r="F67" s="139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</row>
    <row r="68" spans="1:29" ht="15.75" customHeight="1">
      <c r="A68" s="136"/>
      <c r="B68" s="136"/>
      <c r="C68" s="137"/>
      <c r="D68" s="136"/>
      <c r="E68" s="138"/>
      <c r="F68" s="139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</row>
    <row r="69" spans="1:29" ht="15.75" customHeight="1">
      <c r="A69" s="136"/>
      <c r="B69" s="136"/>
      <c r="C69" s="137"/>
      <c r="D69" s="136"/>
      <c r="E69" s="138"/>
      <c r="F69" s="139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</row>
    <row r="70" spans="1:29" ht="15.75" customHeight="1">
      <c r="A70" s="136"/>
      <c r="B70" s="136"/>
      <c r="C70" s="137"/>
      <c r="D70" s="136"/>
      <c r="E70" s="138"/>
      <c r="F70" s="139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</row>
    <row r="71" spans="1:29" ht="15.75" customHeight="1">
      <c r="A71" s="136"/>
      <c r="B71" s="136"/>
      <c r="C71" s="137"/>
      <c r="D71" s="136"/>
      <c r="E71" s="138"/>
      <c r="F71" s="139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</row>
    <row r="72" spans="1:29" ht="15.75" customHeight="1">
      <c r="A72" s="136"/>
      <c r="B72" s="136"/>
      <c r="C72" s="137"/>
      <c r="D72" s="136"/>
      <c r="E72" s="138"/>
      <c r="F72" s="139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</row>
    <row r="73" spans="1:29" ht="15.75" customHeight="1">
      <c r="A73" s="136"/>
      <c r="B73" s="136"/>
      <c r="C73" s="137"/>
      <c r="D73" s="136"/>
      <c r="E73" s="138"/>
      <c r="F73" s="139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</row>
    <row r="74" spans="1:29" ht="15.75" customHeight="1">
      <c r="A74" s="136"/>
      <c r="B74" s="136"/>
      <c r="C74" s="137"/>
      <c r="D74" s="136"/>
      <c r="E74" s="138"/>
      <c r="F74" s="139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</row>
    <row r="75" spans="1:29" ht="15.75" customHeight="1">
      <c r="A75" s="136"/>
      <c r="B75" s="136"/>
      <c r="C75" s="137"/>
      <c r="D75" s="136"/>
      <c r="E75" s="138"/>
      <c r="F75" s="139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</row>
    <row r="76" spans="1:29" ht="15.75" customHeight="1">
      <c r="A76" s="136"/>
      <c r="B76" s="136"/>
      <c r="C76" s="137"/>
      <c r="D76" s="136"/>
      <c r="E76" s="138"/>
      <c r="F76" s="139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</row>
    <row r="77" spans="1:29" ht="15.75" customHeight="1">
      <c r="A77" s="136"/>
      <c r="B77" s="136"/>
      <c r="C77" s="137"/>
      <c r="D77" s="136"/>
      <c r="E77" s="138"/>
      <c r="F77" s="139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</row>
    <row r="78" spans="1:29" ht="15.75" customHeight="1">
      <c r="A78" s="136"/>
      <c r="B78" s="136"/>
      <c r="C78" s="137"/>
      <c r="D78" s="136"/>
      <c r="E78" s="138"/>
      <c r="F78" s="139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</row>
    <row r="79" spans="1:29" ht="15.75" customHeight="1">
      <c r="A79" s="136"/>
      <c r="B79" s="136"/>
      <c r="C79" s="137"/>
      <c r="D79" s="136"/>
      <c r="E79" s="138"/>
      <c r="F79" s="139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</row>
    <row r="80" spans="1:29" ht="15.75" customHeight="1">
      <c r="A80" s="136"/>
      <c r="B80" s="136"/>
      <c r="C80" s="137"/>
      <c r="D80" s="136"/>
      <c r="E80" s="138"/>
      <c r="F80" s="139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</row>
    <row r="81" spans="1:29" ht="15.75" customHeight="1">
      <c r="A81" s="136"/>
      <c r="B81" s="136"/>
      <c r="C81" s="137"/>
      <c r="D81" s="136"/>
      <c r="E81" s="138"/>
      <c r="F81" s="139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</row>
    <row r="82" spans="1:29" ht="15.75" customHeight="1">
      <c r="A82" s="136"/>
      <c r="B82" s="136"/>
      <c r="C82" s="137"/>
      <c r="D82" s="136"/>
      <c r="E82" s="138"/>
      <c r="F82" s="139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</row>
    <row r="83" spans="1:29" ht="15.75" customHeight="1">
      <c r="A83" s="136"/>
      <c r="B83" s="136"/>
      <c r="C83" s="137"/>
      <c r="D83" s="136"/>
      <c r="E83" s="138"/>
      <c r="F83" s="139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</row>
    <row r="84" spans="1:29" ht="15.75" customHeight="1">
      <c r="A84" s="136"/>
      <c r="B84" s="136"/>
      <c r="C84" s="137"/>
      <c r="D84" s="136"/>
      <c r="E84" s="138"/>
      <c r="F84" s="139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</row>
    <row r="85" spans="1:29" ht="15.75" customHeight="1">
      <c r="A85" s="136"/>
      <c r="B85" s="136"/>
      <c r="C85" s="137"/>
      <c r="D85" s="136"/>
      <c r="E85" s="138"/>
      <c r="F85" s="139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</row>
    <row r="86" spans="1:29" ht="15.75" customHeight="1">
      <c r="A86" s="136"/>
      <c r="B86" s="136"/>
      <c r="C86" s="137"/>
      <c r="D86" s="136"/>
      <c r="E86" s="138"/>
      <c r="F86" s="139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</row>
    <row r="87" spans="1:29" ht="15.75" customHeight="1">
      <c r="A87" s="136"/>
      <c r="B87" s="136"/>
      <c r="C87" s="137"/>
      <c r="D87" s="136"/>
      <c r="E87" s="138"/>
      <c r="F87" s="139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</row>
    <row r="88" spans="1:29" ht="15" customHeight="1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</row>
    <row r="89" spans="1:29" ht="15" customHeight="1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</row>
    <row r="90" spans="1:29" ht="15" customHeight="1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</row>
    <row r="91" spans="1:29" ht="15" customHeight="1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</row>
    <row r="92" spans="1:29" ht="15" customHeight="1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</row>
    <row r="93" spans="1:29" ht="15" customHeight="1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</row>
    <row r="94" spans="1:29" ht="15" customHeight="1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</row>
    <row r="95" spans="1:29" ht="15" customHeight="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</row>
    <row r="96" spans="1:29" ht="15" customHeight="1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</row>
    <row r="97" spans="1:29" ht="15" customHeight="1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</row>
    <row r="98" spans="1:29" ht="15" customHeight="1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</row>
    <row r="99" spans="1:29" ht="15" customHeight="1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</row>
    <row r="100" spans="1:29" ht="15" customHeight="1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</row>
    <row r="101" spans="1:29" ht="15" customHeight="1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</row>
    <row r="102" spans="1:29" ht="15" customHeight="1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</row>
    <row r="103" spans="1:29" ht="15" customHeight="1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</row>
    <row r="104" spans="1:29" ht="15" customHeight="1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</row>
    <row r="105" spans="1:29" ht="15" customHeight="1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</row>
    <row r="106" spans="1:29" ht="15" customHeight="1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</row>
    <row r="107" spans="1:29" ht="15" customHeight="1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</row>
    <row r="108" spans="1:29" ht="15" customHeight="1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</row>
  </sheetData>
  <mergeCells count="18">
    <mergeCell ref="A32:I32"/>
    <mergeCell ref="A8:I8"/>
    <mergeCell ref="A7:I7"/>
    <mergeCell ref="A6:B6"/>
    <mergeCell ref="A45:E45"/>
    <mergeCell ref="A46:B46"/>
    <mergeCell ref="A47:E47"/>
    <mergeCell ref="A41:I41"/>
    <mergeCell ref="A40:E40"/>
    <mergeCell ref="U8:AC8"/>
    <mergeCell ref="J8:T8"/>
    <mergeCell ref="C1:H1"/>
    <mergeCell ref="C2:H2"/>
    <mergeCell ref="A31:E31"/>
    <mergeCell ref="A4:B4"/>
    <mergeCell ref="C4:I4"/>
    <mergeCell ref="A1:B2"/>
    <mergeCell ref="I1:I2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10:E30 D42:E43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workbookViewId="0">
      <selection activeCell="C13" sqref="C13"/>
    </sheetView>
  </sheetViews>
  <sheetFormatPr defaultColWidth="10.7109375" defaultRowHeight="15"/>
  <cols>
    <col min="1" max="1" width="34.140625" customWidth="1"/>
    <col min="2" max="2" width="16.140625" customWidth="1"/>
    <col min="3" max="3" width="21.7109375" customWidth="1"/>
    <col min="4" max="4" width="14.5703125" customWidth="1"/>
    <col min="6" max="6" width="14.7109375" customWidth="1"/>
  </cols>
  <sheetData>
    <row r="1" spans="1:7" ht="15.75" thickBot="1">
      <c r="A1" s="129" t="s">
        <v>87</v>
      </c>
      <c r="B1" s="130"/>
      <c r="C1" s="130"/>
      <c r="D1" s="131"/>
      <c r="E1" s="42"/>
      <c r="F1" s="42"/>
      <c r="G1" s="42"/>
    </row>
    <row r="2" spans="1:7" ht="15.75" thickBot="1">
      <c r="A2" s="65" t="s">
        <v>88</v>
      </c>
      <c r="B2" s="66" t="s">
        <v>89</v>
      </c>
      <c r="C2" s="66" t="s">
        <v>90</v>
      </c>
      <c r="D2" s="66" t="s">
        <v>91</v>
      </c>
      <c r="E2" s="42"/>
      <c r="F2" s="42"/>
      <c r="G2" s="42"/>
    </row>
    <row r="3" spans="1:7" ht="15.75" thickBot="1">
      <c r="A3" s="67" t="s">
        <v>92</v>
      </c>
      <c r="B3" s="68">
        <v>1130812500</v>
      </c>
      <c r="C3" s="68">
        <v>794062500</v>
      </c>
      <c r="D3" s="68">
        <v>336750000</v>
      </c>
      <c r="E3" s="42"/>
      <c r="F3" s="42"/>
      <c r="G3" s="42"/>
    </row>
    <row r="4" spans="1:7" ht="15.75" thickBot="1">
      <c r="A4" s="67" t="s">
        <v>93</v>
      </c>
      <c r="B4" s="68">
        <v>154000000</v>
      </c>
      <c r="C4" s="68">
        <v>154000000</v>
      </c>
      <c r="D4" s="69"/>
      <c r="E4" s="42"/>
      <c r="F4" s="42"/>
      <c r="G4" s="42"/>
    </row>
    <row r="5" spans="1:7" ht="15.75" thickBot="1">
      <c r="A5" s="67" t="s">
        <v>94</v>
      </c>
      <c r="B5" s="68">
        <v>51000000</v>
      </c>
      <c r="C5" s="68">
        <v>51000000</v>
      </c>
      <c r="D5" s="69"/>
      <c r="E5" s="42"/>
      <c r="F5" s="42"/>
      <c r="G5" s="42"/>
    </row>
    <row r="6" spans="1:7" ht="15.75" thickBot="1">
      <c r="A6" s="70" t="s">
        <v>95</v>
      </c>
      <c r="B6" s="71">
        <v>1335812500</v>
      </c>
      <c r="C6" s="71">
        <v>999062500</v>
      </c>
      <c r="D6" s="71">
        <v>336750000</v>
      </c>
      <c r="E6" s="42"/>
      <c r="F6" s="62">
        <f>+C6-Presupuesto!H47</f>
        <v>0</v>
      </c>
      <c r="G6" s="62">
        <f>+D6-Presupuesto!I47</f>
        <v>0</v>
      </c>
    </row>
    <row r="7" spans="1:7" ht="26.25" thickBot="1">
      <c r="A7" s="67" t="s">
        <v>96</v>
      </c>
      <c r="B7" s="68">
        <v>139868750</v>
      </c>
      <c r="C7" s="68">
        <v>139868750</v>
      </c>
      <c r="D7" s="72"/>
      <c r="E7" s="42"/>
      <c r="F7" s="42"/>
      <c r="G7" s="42"/>
    </row>
    <row r="8" spans="1:7" ht="26.25" thickBot="1">
      <c r="A8" s="67" t="s">
        <v>97</v>
      </c>
      <c r="B8" s="73">
        <v>75928750</v>
      </c>
      <c r="C8" s="73">
        <v>75928750</v>
      </c>
      <c r="D8" s="74"/>
      <c r="E8" s="42"/>
      <c r="F8" s="42"/>
      <c r="G8" s="42"/>
    </row>
    <row r="9" spans="1:7" ht="17.25" thickBot="1">
      <c r="A9" s="67" t="s">
        <v>98</v>
      </c>
      <c r="B9" s="73">
        <v>15000000</v>
      </c>
      <c r="C9" s="73">
        <v>15000000</v>
      </c>
      <c r="D9" s="75"/>
      <c r="E9" s="42"/>
      <c r="F9" s="42"/>
      <c r="G9" s="42"/>
    </row>
    <row r="10" spans="1:7" ht="15.75" thickBot="1">
      <c r="A10" s="70" t="s">
        <v>87</v>
      </c>
      <c r="B10" s="76">
        <v>1566610000</v>
      </c>
      <c r="C10" s="76">
        <v>1229860000</v>
      </c>
      <c r="D10" s="76">
        <v>336750000</v>
      </c>
      <c r="E10" s="42"/>
      <c r="F10" s="42"/>
      <c r="G10" s="42"/>
    </row>
    <row r="11" spans="1:7">
      <c r="A11" s="42"/>
      <c r="B11" s="62" t="e">
        <f>+Presupuesto!#REF!-Hoja2!B10</f>
        <v>#REF!</v>
      </c>
      <c r="C11" s="62" t="e">
        <f>+C10-Presupuesto!#REF!</f>
        <v>#REF!</v>
      </c>
      <c r="D11" s="62" t="e">
        <f>+D10-Presupuesto!#REF!</f>
        <v>#REF!</v>
      </c>
      <c r="E11" s="42"/>
      <c r="F11" s="42"/>
      <c r="G11" s="42"/>
    </row>
  </sheetData>
  <mergeCells count="1">
    <mergeCell ref="A1:D1"/>
  </mergeCells>
  <pageMargins left="0.7" right="0.7" top="0.75" bottom="0.75" header="0.3" footer="0.3"/>
  <pageSetup paperSize="1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2021-08-31T11:28:25Z</dcterms:modified>
  <cp:category/>
  <cp:contentStatus/>
</cp:coreProperties>
</file>