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hared With Me\Tecnica\36. JURIDICOS ENLACE CONTRACTUAL\CRISTIAN ALCARAZ\44. IACJ 025 (CA 09 2023)\Subsanación definitiva\unir pdf (2)\"/>
    </mc:Choice>
  </mc:AlternateContent>
  <xr:revisionPtr revIDLastSave="0" documentId="13_ncr:1_{548E91D6-4BC9-457D-A633-E8DD2E878DB8}" xr6:coauthVersionLast="47" xr6:coauthVersionMax="47" xr10:uidLastSave="{00000000-0000-0000-0000-000000000000}"/>
  <bookViews>
    <workbookView xWindow="-98" yWindow="-98" windowWidth="21795" windowHeight="12975" xr2:uid="{DC0CF4B4-02E6-4434-8E79-F6E84E05C7AF}"/>
  </bookViews>
  <sheets>
    <sheet name="Matriz V1" sheetId="2" r:id="rId1"/>
    <sheet name="Matriz V2" sheetId="3" r:id="rId2"/>
  </sheets>
  <externalReferences>
    <externalReference r:id="rId3"/>
  </externalReferences>
  <definedNames>
    <definedName name="_xlnm._FilterDatabase" localSheetId="0" hidden="1">'Matriz V1'!$A$10:$Z$12</definedName>
    <definedName name="Ítem">[1]Hoja4!$B$3:$B$6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2" l="1"/>
  <c r="N14" i="2"/>
  <c r="O14" i="2"/>
  <c r="P14" i="2"/>
  <c r="N13" i="2"/>
  <c r="F46" i="3"/>
  <c r="E46" i="3"/>
  <c r="G15" i="3"/>
  <c r="G16" i="3"/>
  <c r="G11" i="3"/>
  <c r="G12" i="3"/>
  <c r="G13" i="3"/>
  <c r="G14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I16" i="3" l="1"/>
  <c r="H16" i="3"/>
  <c r="I15" i="3"/>
  <c r="H15" i="3"/>
  <c r="H45" i="3"/>
  <c r="I45" i="3"/>
  <c r="H44" i="3"/>
  <c r="I44" i="3"/>
  <c r="H43" i="3"/>
  <c r="I43" i="3"/>
  <c r="H42" i="3"/>
  <c r="I42" i="3"/>
  <c r="H41" i="3"/>
  <c r="I41" i="3"/>
  <c r="H40" i="3"/>
  <c r="I40" i="3"/>
  <c r="H39" i="3"/>
  <c r="I39" i="3"/>
  <c r="H38" i="3"/>
  <c r="I38" i="3"/>
  <c r="H37" i="3"/>
  <c r="I37" i="3"/>
  <c r="H36" i="3"/>
  <c r="I36" i="3"/>
  <c r="H35" i="3"/>
  <c r="I35" i="3"/>
  <c r="H34" i="3"/>
  <c r="I34" i="3"/>
  <c r="H33" i="3"/>
  <c r="I33" i="3"/>
  <c r="H32" i="3"/>
  <c r="I32" i="3"/>
  <c r="H31" i="3"/>
  <c r="I31" i="3"/>
  <c r="H30" i="3"/>
  <c r="I30" i="3"/>
  <c r="H29" i="3"/>
  <c r="I29" i="3"/>
  <c r="H28" i="3"/>
  <c r="I28" i="3"/>
  <c r="H27" i="3"/>
  <c r="I27" i="3"/>
  <c r="H26" i="3"/>
  <c r="I26" i="3"/>
  <c r="H25" i="3"/>
  <c r="I25" i="3"/>
  <c r="H24" i="3"/>
  <c r="I24" i="3"/>
  <c r="H23" i="3"/>
  <c r="I23" i="3"/>
  <c r="H22" i="3"/>
  <c r="I22" i="3"/>
  <c r="H21" i="3"/>
  <c r="I21" i="3"/>
  <c r="H20" i="3"/>
  <c r="I20" i="3"/>
  <c r="H19" i="3"/>
  <c r="I19" i="3"/>
  <c r="H18" i="3"/>
  <c r="I18" i="3"/>
  <c r="H17" i="3"/>
  <c r="I17" i="3"/>
  <c r="H14" i="3"/>
  <c r="I14" i="3"/>
  <c r="H13" i="3"/>
  <c r="I13" i="3"/>
  <c r="H12" i="3"/>
  <c r="I12" i="3"/>
  <c r="H11" i="3"/>
  <c r="I11" i="3"/>
  <c r="G10" i="3"/>
  <c r="G46" i="3" s="1"/>
  <c r="AS12" i="2"/>
  <c r="AS11" i="2"/>
  <c r="AS7" i="2"/>
  <c r="AL13" i="2"/>
  <c r="AL14" i="2" s="1"/>
  <c r="AM13" i="2"/>
  <c r="AM14" i="2" s="1"/>
  <c r="AN13" i="2"/>
  <c r="AN14" i="2" s="1"/>
  <c r="AO13" i="2"/>
  <c r="AO14" i="2" s="1"/>
  <c r="AP13" i="2"/>
  <c r="AP14" i="2" s="1"/>
  <c r="AQ13" i="2"/>
  <c r="AQ14" i="2" s="1"/>
  <c r="AR13" i="2"/>
  <c r="AR14" i="2" s="1"/>
  <c r="AJ13" i="2"/>
  <c r="AJ14" i="2" s="1"/>
  <c r="AK13" i="2"/>
  <c r="AK14" i="2" s="1"/>
  <c r="AH13" i="2"/>
  <c r="AH14" i="2" s="1"/>
  <c r="AI13" i="2"/>
  <c r="AI14" i="2" s="1"/>
  <c r="AD13" i="2"/>
  <c r="AD14" i="2" s="1"/>
  <c r="AE13" i="2"/>
  <c r="AE14" i="2" s="1"/>
  <c r="AF13" i="2"/>
  <c r="AF14" i="2" s="1"/>
  <c r="AG13" i="2"/>
  <c r="AG14" i="2"/>
  <c r="K13" i="2"/>
  <c r="K14" i="2" s="1"/>
  <c r="AA13" i="2"/>
  <c r="AA14" i="2" s="1"/>
  <c r="S13" i="2"/>
  <c r="S14" i="2" s="1"/>
  <c r="T13" i="2"/>
  <c r="T14" i="2" s="1"/>
  <c r="U13" i="2"/>
  <c r="U14" i="2" s="1"/>
  <c r="V13" i="2"/>
  <c r="V14" i="2" s="1"/>
  <c r="W13" i="2"/>
  <c r="W14" i="2" s="1"/>
  <c r="X13" i="2"/>
  <c r="X14" i="2" s="1"/>
  <c r="Y13" i="2"/>
  <c r="Y14" i="2" s="1"/>
  <c r="AC18" i="2"/>
  <c r="AC21" i="2" s="1"/>
  <c r="AC23" i="2" s="1"/>
  <c r="AB18" i="2"/>
  <c r="AB21" i="2" s="1"/>
  <c r="AB23" i="2" s="1"/>
  <c r="Z18" i="2"/>
  <c r="Z21" i="2" s="1"/>
  <c r="Z23" i="2" s="1"/>
  <c r="R18" i="2"/>
  <c r="R21" i="2" s="1"/>
  <c r="R23" i="2" s="1"/>
  <c r="Q18" i="2"/>
  <c r="Q21" i="2" s="1"/>
  <c r="Q23" i="2" s="1"/>
  <c r="P18" i="2"/>
  <c r="P21" i="2" s="1"/>
  <c r="P23" i="2" s="1"/>
  <c r="J18" i="2"/>
  <c r="J21" i="2" s="1"/>
  <c r="J23" i="2" s="1"/>
  <c r="L18" i="2"/>
  <c r="L21" i="2" s="1"/>
  <c r="L23" i="2" s="1"/>
  <c r="M18" i="2"/>
  <c r="M21" i="2" s="1"/>
  <c r="M23" i="2" s="1"/>
  <c r="I18" i="2"/>
  <c r="I21" i="2" s="1"/>
  <c r="I23" i="2" s="1"/>
  <c r="AC13" i="2"/>
  <c r="AC14" i="2" s="1"/>
  <c r="AB13" i="2"/>
  <c r="AB14" i="2" s="1"/>
  <c r="Z13" i="2"/>
  <c r="Z14" i="2" s="1"/>
  <c r="R13" i="2"/>
  <c r="R14" i="2" s="1"/>
  <c r="Q13" i="2"/>
  <c r="Q14" i="2" s="1"/>
  <c r="P13" i="2"/>
  <c r="M13" i="2"/>
  <c r="M14" i="2" s="1"/>
  <c r="L13" i="2"/>
  <c r="L14" i="2" s="1"/>
  <c r="J13" i="2"/>
  <c r="J14" i="2" s="1"/>
  <c r="I13" i="2"/>
  <c r="I14" i="2" s="1"/>
  <c r="I10" i="3" l="1"/>
  <c r="H10" i="3"/>
  <c r="AS23" i="2"/>
  <c r="AS21" i="2"/>
  <c r="AS13" i="2"/>
  <c r="AS14" i="2" s="1"/>
  <c r="H46" i="3" l="1"/>
  <c r="I46" i="3"/>
</calcChain>
</file>

<file path=xl/sharedStrings.xml><?xml version="1.0" encoding="utf-8"?>
<sst xmlns="http://schemas.openxmlformats.org/spreadsheetml/2006/main" count="182" uniqueCount="138">
  <si>
    <t>CANTIDADES PARA CONTRATAR SERVICIOS DE TRANSPORTE TERRESTRE Y FLUVIAL EN EL MARCO DE LA ACTUALIZACIÓN CATASTRAL.</t>
  </si>
  <si>
    <t>Requerimientos FCP</t>
  </si>
  <si>
    <t>CANTIDAD MUNICIPIOS</t>
  </si>
  <si>
    <t>DEPARTAMENTOS</t>
  </si>
  <si>
    <t>DPTO DE BOLÍVAR</t>
  </si>
  <si>
    <t>DPTO DE CAQUETÁ</t>
  </si>
  <si>
    <t>DPTO DEL CAUCA</t>
  </si>
  <si>
    <t>DPTO DEL CESAR</t>
  </si>
  <si>
    <t>DPTO DE CÓRDOBA</t>
  </si>
  <si>
    <t>DPTO DEL HUILA</t>
  </si>
  <si>
    <t>DPTO DE PUTUMAYO</t>
  </si>
  <si>
    <t>DPTO DE AMAZONAS</t>
  </si>
  <si>
    <t>DPTO GUAINIA</t>
  </si>
  <si>
    <t>DPTO LA GUAJIRA</t>
  </si>
  <si>
    <t>DPTO DE TOLIMA</t>
  </si>
  <si>
    <t>DPTO DE VICHADA</t>
  </si>
  <si>
    <t>DPTO DE META</t>
  </si>
  <si>
    <t>MUNICIPIO / TIEMPO DE OPERACIÓN</t>
  </si>
  <si>
    <t>ARENAL
6 MESES</t>
  </si>
  <si>
    <t>SANTA ROSA DEL SUR
8 MESES</t>
  </si>
  <si>
    <t>SAN JACINTO
7 MESES</t>
  </si>
  <si>
    <t>SOLITA
6 MESES</t>
  </si>
  <si>
    <t>CURILLO
6 MESES</t>
  </si>
  <si>
    <t>LA MONTAÑITA
7 MESES</t>
  </si>
  <si>
    <t>MILÁN
7 MESES</t>
  </si>
  <si>
    <t>ARGELÍA
9 MESES</t>
  </si>
  <si>
    <t>LA PAZ
7 MESES</t>
  </si>
  <si>
    <t>SAN JOSÉ DE URÉ
7 MESES</t>
  </si>
  <si>
    <t>CHIMA
8 MESES</t>
  </si>
  <si>
    <t>MOMIL
7 MESES</t>
  </si>
  <si>
    <t>PURÍSIMA DE LA CONCEPCIÓN
7 MESES</t>
  </si>
  <si>
    <t>SAN ANDRÉS DE SOTAVENTO
9 MESES</t>
  </si>
  <si>
    <t>TUCHÍN
8 MESES</t>
  </si>
  <si>
    <t>VALENCIA
6 MESES</t>
  </si>
  <si>
    <t>ALGECIRAS
10 MESES</t>
  </si>
  <si>
    <t>AGRADO
7 MESES</t>
  </si>
  <si>
    <t>PITAL
7 MESES</t>
  </si>
  <si>
    <t>PUERTO ASÍS
10 MESES</t>
  </si>
  <si>
    <t>PUERTO CAICEDO
7 MESES</t>
  </si>
  <si>
    <t>MIRITÍ - PARANÁ
8 MESES</t>
  </si>
  <si>
    <t>INÍRIDA
8 MESES</t>
  </si>
  <si>
    <t>PUERTO COLOMBIA 
8 MESES</t>
  </si>
  <si>
    <t>BARRANCO MINAS
8 MESES</t>
  </si>
  <si>
    <t>FONSECA
7 MESES</t>
  </si>
  <si>
    <t>SAN JUAN DEL CESAR
8 MESES</t>
  </si>
  <si>
    <t>ATACO 5 MESES</t>
  </si>
  <si>
    <t>PUERTO CARREÑO 
7 MESES</t>
  </si>
  <si>
    <t>EL DORADO
6 MESES</t>
  </si>
  <si>
    <t>PUERTO GAITÁN
9 MESES</t>
  </si>
  <si>
    <t>SAN MARTÍN
7 MESES</t>
  </si>
  <si>
    <t>MESETAS
7 MESES</t>
  </si>
  <si>
    <t>PUERTO LÓPEZ
9 MESES</t>
  </si>
  <si>
    <t>FUENTE DE ORO
 6  MESES</t>
  </si>
  <si>
    <t>PUERTO LLERAS
5 MESES</t>
  </si>
  <si>
    <t>TOTAL SERVICIOS</t>
  </si>
  <si>
    <t>Componente</t>
  </si>
  <si>
    <t>Kit / Servicio</t>
  </si>
  <si>
    <t>Código</t>
  </si>
  <si>
    <t>Tipo de servicio</t>
  </si>
  <si>
    <t>Unidad</t>
  </si>
  <si>
    <t>TOTAL DE SERVICIOS</t>
  </si>
  <si>
    <t>Transporte de personal</t>
  </si>
  <si>
    <t>Servicio de transporte de personal</t>
  </si>
  <si>
    <t>STP</t>
  </si>
  <si>
    <t>002</t>
  </si>
  <si>
    <t>STP-002</t>
  </si>
  <si>
    <t>Camioneta Doble Cabina 4x4 0 - 2.049 CC - Campero Camioneta 4*4 1850 CC – 2249 CC.</t>
  </si>
  <si>
    <t>Servicio 10 horas x día</t>
  </si>
  <si>
    <t>007</t>
  </si>
  <si>
    <t>STP-007</t>
  </si>
  <si>
    <t>Lancha de motor para transporte fluvial</t>
  </si>
  <si>
    <t>% FLUVIAL</t>
  </si>
  <si>
    <t>Días por Mes</t>
  </si>
  <si>
    <t>Total Días de Operación por  Municipio</t>
  </si>
  <si>
    <t>Total de servicios requeridos por día y por municipio</t>
  </si>
  <si>
    <t xml:space="preserve">Servicios Requeridos </t>
  </si>
  <si>
    <t xml:space="preserve">Total Servicios por Día Carro </t>
  </si>
  <si>
    <t>Capacidad Transportadora (20% adicional de capacidad por contigencia)</t>
  </si>
  <si>
    <t>Unidades Minimas Requeridas</t>
  </si>
  <si>
    <t>Camionetas</t>
  </si>
  <si>
    <t>CANTIDAD DE SERVICIOS POR MODO DE TRANSPORTE</t>
  </si>
  <si>
    <t>No</t>
  </si>
  <si>
    <t>DEPARTAMENTO</t>
  </si>
  <si>
    <t>MUNICIPIO</t>
  </si>
  <si>
    <t>MESES DE OPERACIÓN</t>
  </si>
  <si>
    <t>% TERRESTRE</t>
  </si>
  <si>
    <t>BOLÍVAR</t>
  </si>
  <si>
    <t>ARENAL</t>
  </si>
  <si>
    <t>SANTA ROSA DEL SUR</t>
  </si>
  <si>
    <t>SAN JACINTO</t>
  </si>
  <si>
    <t>CAQUETÁ</t>
  </si>
  <si>
    <t>SOLITA</t>
  </si>
  <si>
    <t>CURILLO</t>
  </si>
  <si>
    <t>LA MONTAÑITA</t>
  </si>
  <si>
    <t>MILÁN</t>
  </si>
  <si>
    <t>CAUCA</t>
  </si>
  <si>
    <t>ARGELÍA</t>
  </si>
  <si>
    <t>CESAR</t>
  </si>
  <si>
    <t>LA PAZ</t>
  </si>
  <si>
    <t>CÓRDOBA</t>
  </si>
  <si>
    <t>SAN JOSÉ DE URÉ</t>
  </si>
  <si>
    <t>CHIMA</t>
  </si>
  <si>
    <t>MOMIL</t>
  </si>
  <si>
    <t>PURÍSIMA DE LA CONCEPCIÓN</t>
  </si>
  <si>
    <t>SAN ANDRÉS DE SOTAVENTO</t>
  </si>
  <si>
    <t>TUCHÍN</t>
  </si>
  <si>
    <t>VALENCIA</t>
  </si>
  <si>
    <t>HUILA</t>
  </si>
  <si>
    <t>ALGECIRAS</t>
  </si>
  <si>
    <t>AGRADO</t>
  </si>
  <si>
    <t>PITAL</t>
  </si>
  <si>
    <t>PUTUMAYO</t>
  </si>
  <si>
    <t>PUERTO ASÍS</t>
  </si>
  <si>
    <t>PUERTO CAICEDO</t>
  </si>
  <si>
    <t>AMAZONAS</t>
  </si>
  <si>
    <t>MIRITÍ - PARANÁ</t>
  </si>
  <si>
    <t>GUAINIA</t>
  </si>
  <si>
    <t>INÍRIDA</t>
  </si>
  <si>
    <t>PUERTO COLOMBIA</t>
  </si>
  <si>
    <t>BARRANCO MINAS</t>
  </si>
  <si>
    <t>LA GUAJIRA</t>
  </si>
  <si>
    <t>FONSECA</t>
  </si>
  <si>
    <t>SAN JUAN DEL CESAR</t>
  </si>
  <si>
    <t>TOLIMA</t>
  </si>
  <si>
    <t xml:space="preserve">ATACO </t>
  </si>
  <si>
    <t>VICHADA</t>
  </si>
  <si>
    <t xml:space="preserve">PUERTO CARREÑO </t>
  </si>
  <si>
    <t xml:space="preserve"> META</t>
  </si>
  <si>
    <t>EL DORADO</t>
  </si>
  <si>
    <t>PUERTO GAITÁN</t>
  </si>
  <si>
    <t>SAN MARTÍN</t>
  </si>
  <si>
    <t>MESETAS</t>
  </si>
  <si>
    <t>PUERTO LÓPEZ</t>
  </si>
  <si>
    <t>FUENTE DE ORO</t>
  </si>
  <si>
    <t>PUERTO LLERAS</t>
  </si>
  <si>
    <t>TOTAL</t>
  </si>
  <si>
    <t>ANEXO No. 26 
CANTIDADES PARA CONTRATAR SERVICIOS DE TRANSPORTE TERRESTRE Y FLUVIAL EN EL MARCO DE LA ACTUALIZACIÓN CATASTRAL.</t>
  </si>
  <si>
    <t>ANEXO No.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</si>
</sst>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Lote&quot;\ 0\ "/>
    <numFmt numFmtId="165" formatCode="&quot;$&quot;#,##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11"/>
      <color theme="0"/>
      <name val="Arial Narrow"/>
      <family val="2"/>
    </font>
    <font>
      <sz val="8"/>
      <color theme="1"/>
      <name val="Arial Narrow"/>
      <family val="2"/>
    </font>
    <font>
      <b/>
      <sz val="7"/>
      <color theme="0"/>
      <name val="Arial Narrow"/>
      <family val="2"/>
    </font>
    <font>
      <sz val="11"/>
      <color theme="1"/>
      <name val="Arial Narrow"/>
      <family val="2"/>
    </font>
    <font>
      <b/>
      <i/>
      <sz val="11"/>
      <color rgb="FFE2007A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dotted">
        <color theme="0" tint="-0.34998626667073579"/>
      </bottom>
      <diagonal/>
    </border>
    <border>
      <left style="medium">
        <color indexed="64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11" borderId="16" xfId="0" applyFont="1" applyFill="1" applyBorder="1" applyAlignment="1">
      <alignment horizontal="center" vertical="center"/>
    </xf>
    <xf numFmtId="164" fontId="9" fillId="11" borderId="16" xfId="0" applyNumberFormat="1" applyFont="1" applyFill="1" applyBorder="1" applyAlignment="1">
      <alignment horizontal="left" vertical="center" wrapText="1"/>
    </xf>
    <xf numFmtId="0" fontId="4" fillId="11" borderId="17" xfId="0" applyFont="1" applyFill="1" applyBorder="1" applyAlignment="1">
      <alignment horizontal="center" vertical="center"/>
    </xf>
    <xf numFmtId="164" fontId="11" fillId="11" borderId="20" xfId="0" applyNumberFormat="1" applyFont="1" applyFill="1" applyBorder="1" applyAlignment="1">
      <alignment horizontal="center" vertical="center" wrapText="1"/>
    </xf>
    <xf numFmtId="164" fontId="11" fillId="11" borderId="21" xfId="0" applyNumberFormat="1" applyFont="1" applyFill="1" applyBorder="1" applyAlignment="1">
      <alignment horizontal="left" vertical="center"/>
    </xf>
    <xf numFmtId="1" fontId="1" fillId="11" borderId="22" xfId="0" applyNumberFormat="1" applyFont="1" applyFill="1" applyBorder="1" applyAlignment="1">
      <alignment horizontal="center" vertical="center"/>
    </xf>
    <xf numFmtId="1" fontId="1" fillId="11" borderId="23" xfId="0" applyNumberFormat="1" applyFont="1" applyFill="1" applyBorder="1" applyAlignment="1">
      <alignment horizontal="center" vertical="center"/>
    </xf>
    <xf numFmtId="164" fontId="10" fillId="11" borderId="1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11" borderId="0" xfId="0" applyFont="1" applyFill="1" applyAlignment="1">
      <alignment horizontal="center" vertical="center"/>
    </xf>
    <xf numFmtId="1" fontId="1" fillId="11" borderId="1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44" fontId="20" fillId="9" borderId="25" xfId="1" applyFont="1" applyFill="1" applyBorder="1" applyAlignment="1" applyProtection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vertical="center" wrapText="1"/>
    </xf>
    <xf numFmtId="165" fontId="21" fillId="7" borderId="9" xfId="0" applyNumberFormat="1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3" xfId="0" applyFont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49" fontId="27" fillId="4" borderId="3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3" fontId="18" fillId="0" borderId="25" xfId="0" applyNumberFormat="1" applyFont="1" applyBorder="1" applyAlignment="1">
      <alignment horizontal="center" vertical="center"/>
    </xf>
    <xf numFmtId="0" fontId="27" fillId="0" borderId="0" xfId="0" applyFont="1"/>
    <xf numFmtId="0" fontId="2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9" fontId="27" fillId="0" borderId="0" xfId="2" applyFont="1" applyAlignment="1">
      <alignment horizontal="center" vertical="center"/>
    </xf>
    <xf numFmtId="1" fontId="27" fillId="0" borderId="0" xfId="0" applyNumberFormat="1" applyFont="1" applyAlignment="1">
      <alignment horizontal="center"/>
    </xf>
    <xf numFmtId="164" fontId="23" fillId="11" borderId="16" xfId="0" applyNumberFormat="1" applyFont="1" applyFill="1" applyBorder="1" applyAlignment="1">
      <alignment horizontal="left" vertical="center"/>
    </xf>
    <xf numFmtId="0" fontId="16" fillId="11" borderId="16" xfId="0" applyFont="1" applyFill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1" fillId="4" borderId="13" xfId="0" applyFont="1" applyFill="1" applyBorder="1" applyAlignment="1">
      <alignment horizontal="left" vertical="center" wrapText="1"/>
    </xf>
    <xf numFmtId="164" fontId="31" fillId="5" borderId="10" xfId="0" applyNumberFormat="1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left" vertical="center"/>
    </xf>
    <xf numFmtId="164" fontId="31" fillId="5" borderId="15" xfId="0" applyNumberFormat="1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44" fontId="20" fillId="10" borderId="25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6" fillId="7" borderId="27" xfId="0" applyFont="1" applyFill="1" applyBorder="1" applyAlignment="1">
      <alignment horizontal="center" vertical="center" wrapText="1"/>
    </xf>
    <xf numFmtId="0" fontId="39" fillId="7" borderId="27" xfId="0" applyFont="1" applyFill="1" applyBorder="1" applyAlignment="1">
      <alignment horizontal="center" vertical="center" wrapText="1"/>
    </xf>
    <xf numFmtId="0" fontId="37" fillId="7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4" fillId="0" borderId="0" xfId="0" applyFont="1"/>
    <xf numFmtId="0" fontId="12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vertical="center"/>
    </xf>
    <xf numFmtId="9" fontId="1" fillId="0" borderId="27" xfId="2" applyFont="1" applyBorder="1" applyAlignment="1">
      <alignment horizontal="center" vertical="center"/>
    </xf>
    <xf numFmtId="9" fontId="14" fillId="0" borderId="0" xfId="2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7" fillId="8" borderId="25" xfId="0" applyFont="1" applyFill="1" applyBorder="1" applyAlignment="1">
      <alignment horizontal="center" vertical="center" wrapText="1"/>
    </xf>
    <xf numFmtId="44" fontId="20" fillId="10" borderId="25" xfId="1" applyFont="1" applyFill="1" applyBorder="1" applyAlignment="1" applyProtection="1">
      <alignment horizontal="center" vertical="center" wrapText="1"/>
    </xf>
    <xf numFmtId="44" fontId="20" fillId="9" borderId="33" xfId="1" applyFont="1" applyFill="1" applyBorder="1" applyAlignment="1" applyProtection="1">
      <alignment horizontal="center" vertical="center" wrapText="1"/>
    </xf>
    <xf numFmtId="44" fontId="20" fillId="9" borderId="34" xfId="1" applyFont="1" applyFill="1" applyBorder="1" applyAlignment="1" applyProtection="1">
      <alignment horizontal="center" vertical="center" wrapText="1"/>
    </xf>
    <xf numFmtId="44" fontId="20" fillId="9" borderId="35" xfId="1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64" fontId="10" fillId="11" borderId="7" xfId="0" applyNumberFormat="1" applyFont="1" applyFill="1" applyBorder="1" applyAlignment="1">
      <alignment horizontal="center" vertical="center"/>
    </xf>
    <xf numFmtId="164" fontId="10" fillId="11" borderId="18" xfId="0" applyNumberFormat="1" applyFont="1" applyFill="1" applyBorder="1" applyAlignment="1">
      <alignment horizontal="center" vertical="center"/>
    </xf>
    <xf numFmtId="164" fontId="10" fillId="11" borderId="19" xfId="0" applyNumberFormat="1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center"/>
    </xf>
    <xf numFmtId="44" fontId="20" fillId="9" borderId="25" xfId="1" applyFont="1" applyFill="1" applyBorder="1" applyAlignment="1" applyProtection="1">
      <alignment horizontal="center" vertical="center" wrapText="1"/>
    </xf>
    <xf numFmtId="0" fontId="1" fillId="0" borderId="27" xfId="0" applyFont="1" applyBorder="1" applyAlignment="1">
      <alignment horizontal="left" vertical="center"/>
    </xf>
    <xf numFmtId="0" fontId="38" fillId="7" borderId="28" xfId="0" applyFont="1" applyFill="1" applyBorder="1" applyAlignment="1">
      <alignment horizontal="center" vertical="center" wrapText="1"/>
    </xf>
    <xf numFmtId="0" fontId="38" fillId="7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</cellXfs>
  <cellStyles count="3">
    <cellStyle name="Moneda" xfId="1" builtinId="4"/>
    <cellStyle name="Normal" xfId="0" builtinId="0"/>
    <cellStyle name="Porcentaje" xfId="2" builtinId="5"/>
  </cellStyles>
  <dxfs count="20"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  <dxf>
      <fill>
        <patternFill>
          <bgColor rgb="FFFFFF99"/>
        </patternFill>
      </fill>
    </dxf>
    <dxf>
      <fill>
        <patternFill>
          <bgColor theme="8"/>
        </patternFill>
      </fill>
    </dxf>
    <dxf>
      <fill>
        <patternFill>
          <bgColor rgb="FF00CC99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136365</xdr:rowOff>
    </xdr:from>
    <xdr:to>
      <xdr:col>6</xdr:col>
      <xdr:colOff>1590774</xdr:colOff>
      <xdr:row>5</xdr:row>
      <xdr:rowOff>285749</xdr:rowOff>
    </xdr:to>
    <xdr:pic>
      <xdr:nvPicPr>
        <xdr:cNvPr id="2" name="Imagen 1" descr="Instituto Geográfico Agustín Codazzi - IGAC | PID AMAZONIA">
          <a:extLst>
            <a:ext uri="{FF2B5EF4-FFF2-40B4-BE49-F238E27FC236}">
              <a16:creationId xmlns:a16="http://schemas.microsoft.com/office/drawing/2014/main" id="{F37CD8B5-A280-472C-8062-F72306409D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277"/>
        <a:stretch/>
      </xdr:blipFill>
      <xdr:spPr bwMode="auto">
        <a:xfrm>
          <a:off x="0" y="612615"/>
          <a:ext cx="1686024" cy="126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0</xdr:rowOff>
    </xdr:from>
    <xdr:to>
      <xdr:col>1</xdr:col>
      <xdr:colOff>1114263</xdr:colOff>
      <xdr:row>3</xdr:row>
      <xdr:rowOff>61818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15FC5F-6B77-6821-AF34-960CCCD4E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0"/>
          <a:ext cx="1304762" cy="7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tephany%20-%20Valentina/Downloads/TRABAJO%20JH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4"/>
      <sheetName val="REQUERIMIENTO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EF8D-6245-4E4C-8FDD-C81732F82F40}">
  <sheetPr>
    <tabColor theme="6" tint="0.59999389629810485"/>
    <pageSetUpPr fitToPage="1"/>
  </sheetPr>
  <dimension ref="A2:AS23"/>
  <sheetViews>
    <sheetView showGridLines="0" tabSelected="1" zoomScaleNormal="100" workbookViewId="0">
      <selection activeCell="G2" sqref="G2"/>
    </sheetView>
  </sheetViews>
  <sheetFormatPr baseColWidth="10" defaultColWidth="11.3984375" defaultRowHeight="14.25" customHeight="1" x14ac:dyDescent="0.35"/>
  <cols>
    <col min="1" max="1" width="1.265625" style="1" customWidth="1"/>
    <col min="2" max="2" width="15.73046875" style="2" hidden="1" customWidth="1"/>
    <col min="3" max="3" width="11.3984375" style="3" hidden="1" customWidth="1"/>
    <col min="4" max="4" width="5.73046875" style="5" hidden="1" customWidth="1"/>
    <col min="5" max="5" width="5.73046875" style="2" hidden="1" customWidth="1"/>
    <col min="6" max="6" width="7.3984375" style="5" hidden="1" customWidth="1"/>
    <col min="7" max="7" width="49.265625" style="1" customWidth="1"/>
    <col min="8" max="8" width="30.265625" style="6" customWidth="1"/>
    <col min="9" max="9" width="17.73046875" style="2" customWidth="1"/>
    <col min="10" max="11" width="17.73046875" style="1" customWidth="1"/>
    <col min="12" max="12" width="17.73046875" style="7" customWidth="1"/>
    <col min="13" max="17" width="17.73046875" style="5" customWidth="1"/>
    <col min="18" max="44" width="17.73046875" style="1" customWidth="1"/>
    <col min="45" max="45" width="19" style="1" customWidth="1"/>
    <col min="46" max="16384" width="11.3984375" style="1"/>
  </cols>
  <sheetData>
    <row r="2" spans="1:45" ht="22.5" x14ac:dyDescent="0.6">
      <c r="G2" s="8" t="s">
        <v>137</v>
      </c>
    </row>
    <row r="4" spans="1:45" ht="27.75" x14ac:dyDescent="0.75">
      <c r="D4" s="4"/>
    </row>
    <row r="5" spans="1:45" ht="44.25" customHeight="1" x14ac:dyDescent="0.75">
      <c r="D5" s="4"/>
      <c r="H5" s="97" t="s">
        <v>0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</row>
    <row r="6" spans="1:45" ht="44.25" customHeight="1" x14ac:dyDescent="0.75">
      <c r="D6" s="4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s="23" customFormat="1" ht="20.25" x14ac:dyDescent="0.55000000000000004">
      <c r="A7" s="21"/>
      <c r="B7" s="21"/>
      <c r="C7" s="21"/>
      <c r="D7" s="21" t="s">
        <v>1</v>
      </c>
      <c r="E7" s="21"/>
      <c r="F7" s="21"/>
      <c r="G7" s="21"/>
      <c r="H7" s="22" t="s">
        <v>2</v>
      </c>
      <c r="I7" s="87">
        <v>3</v>
      </c>
      <c r="J7" s="87"/>
      <c r="K7" s="87"/>
      <c r="L7" s="103">
        <v>4</v>
      </c>
      <c r="M7" s="103"/>
      <c r="N7" s="86"/>
      <c r="O7" s="86"/>
      <c r="P7" s="21">
        <v>1</v>
      </c>
      <c r="Q7" s="21">
        <v>1</v>
      </c>
      <c r="R7" s="87">
        <v>7</v>
      </c>
      <c r="S7" s="87"/>
      <c r="T7" s="87"/>
      <c r="U7" s="87"/>
      <c r="V7" s="87"/>
      <c r="W7" s="87"/>
      <c r="X7" s="87"/>
      <c r="Y7" s="87">
        <v>3</v>
      </c>
      <c r="Z7" s="87"/>
      <c r="AA7" s="87"/>
      <c r="AB7" s="87">
        <v>2</v>
      </c>
      <c r="AC7" s="87"/>
      <c r="AD7" s="21">
        <v>1</v>
      </c>
      <c r="AE7" s="87">
        <v>3</v>
      </c>
      <c r="AF7" s="87"/>
      <c r="AG7" s="87"/>
      <c r="AH7" s="87">
        <v>2</v>
      </c>
      <c r="AI7" s="87"/>
      <c r="AJ7" s="21">
        <v>1</v>
      </c>
      <c r="AK7" s="21">
        <v>1</v>
      </c>
      <c r="AL7" s="87">
        <v>7</v>
      </c>
      <c r="AM7" s="87"/>
      <c r="AN7" s="87"/>
      <c r="AO7" s="87"/>
      <c r="AP7" s="87"/>
      <c r="AQ7" s="87"/>
      <c r="AR7" s="87"/>
      <c r="AS7" s="65">
        <f>SUM(I7:AR7)</f>
        <v>36</v>
      </c>
    </row>
    <row r="8" spans="1:45" s="66" customFormat="1" ht="38.25" customHeight="1" x14ac:dyDescent="0.35">
      <c r="B8" s="67"/>
      <c r="C8" s="68"/>
      <c r="D8" s="69"/>
      <c r="E8" s="67"/>
      <c r="F8" s="70"/>
      <c r="H8" s="71" t="s">
        <v>3</v>
      </c>
      <c r="I8" s="88" t="s">
        <v>4</v>
      </c>
      <c r="J8" s="88"/>
      <c r="K8" s="88"/>
      <c r="L8" s="90" t="s">
        <v>5</v>
      </c>
      <c r="M8" s="91"/>
      <c r="N8" s="91"/>
      <c r="O8" s="92"/>
      <c r="P8" s="72" t="s">
        <v>6</v>
      </c>
      <c r="Q8" s="28" t="s">
        <v>7</v>
      </c>
      <c r="R8" s="89" t="s">
        <v>8</v>
      </c>
      <c r="S8" s="89"/>
      <c r="T8" s="89"/>
      <c r="U8" s="89"/>
      <c r="V8" s="89"/>
      <c r="W8" s="89"/>
      <c r="X8" s="89"/>
      <c r="Y8" s="104" t="s">
        <v>9</v>
      </c>
      <c r="Z8" s="104"/>
      <c r="AA8" s="104"/>
      <c r="AB8" s="89" t="s">
        <v>10</v>
      </c>
      <c r="AC8" s="89"/>
      <c r="AD8" s="28" t="s">
        <v>11</v>
      </c>
      <c r="AE8" s="89" t="s">
        <v>12</v>
      </c>
      <c r="AF8" s="89"/>
      <c r="AG8" s="89"/>
      <c r="AH8" s="104" t="s">
        <v>13</v>
      </c>
      <c r="AI8" s="104"/>
      <c r="AJ8" s="72" t="s">
        <v>14</v>
      </c>
      <c r="AK8" s="28" t="s">
        <v>15</v>
      </c>
      <c r="AL8" s="89" t="s">
        <v>16</v>
      </c>
      <c r="AM8" s="89"/>
      <c r="AN8" s="89"/>
      <c r="AO8" s="89"/>
      <c r="AP8" s="89"/>
      <c r="AQ8" s="89"/>
      <c r="AR8" s="89"/>
    </row>
    <row r="9" spans="1:45" s="24" customFormat="1" ht="77.25" customHeight="1" x14ac:dyDescent="0.35">
      <c r="B9" s="25"/>
      <c r="C9" s="26"/>
      <c r="D9" s="27"/>
      <c r="E9" s="25"/>
      <c r="F9" s="27"/>
      <c r="G9" s="95" t="s">
        <v>17</v>
      </c>
      <c r="H9" s="96"/>
      <c r="I9" s="29" t="s">
        <v>18</v>
      </c>
      <c r="J9" s="29" t="s">
        <v>19</v>
      </c>
      <c r="K9" s="29" t="s">
        <v>20</v>
      </c>
      <c r="L9" s="29" t="s">
        <v>21</v>
      </c>
      <c r="M9" s="29" t="s">
        <v>22</v>
      </c>
      <c r="N9" s="29" t="s">
        <v>23</v>
      </c>
      <c r="O9" s="29" t="s">
        <v>24</v>
      </c>
      <c r="P9" s="29" t="s">
        <v>25</v>
      </c>
      <c r="Q9" s="29" t="s">
        <v>26</v>
      </c>
      <c r="R9" s="29" t="s">
        <v>27</v>
      </c>
      <c r="S9" s="29" t="s">
        <v>28</v>
      </c>
      <c r="T9" s="29" t="s">
        <v>29</v>
      </c>
      <c r="U9" s="29" t="s">
        <v>30</v>
      </c>
      <c r="V9" s="29" t="s">
        <v>31</v>
      </c>
      <c r="W9" s="29" t="s">
        <v>32</v>
      </c>
      <c r="X9" s="29" t="s">
        <v>33</v>
      </c>
      <c r="Y9" s="29" t="s">
        <v>34</v>
      </c>
      <c r="Z9" s="29" t="s">
        <v>35</v>
      </c>
      <c r="AA9" s="29" t="s">
        <v>36</v>
      </c>
      <c r="AB9" s="29" t="s">
        <v>37</v>
      </c>
      <c r="AC9" s="29" t="s">
        <v>38</v>
      </c>
      <c r="AD9" s="29" t="s">
        <v>39</v>
      </c>
      <c r="AE9" s="29" t="s">
        <v>40</v>
      </c>
      <c r="AF9" s="29" t="s">
        <v>41</v>
      </c>
      <c r="AG9" s="29" t="s">
        <v>42</v>
      </c>
      <c r="AH9" s="29" t="s">
        <v>43</v>
      </c>
      <c r="AI9" s="29" t="s">
        <v>44</v>
      </c>
      <c r="AJ9" s="29" t="s">
        <v>45</v>
      </c>
      <c r="AK9" s="29" t="s">
        <v>46</v>
      </c>
      <c r="AL9" s="29" t="s">
        <v>47</v>
      </c>
      <c r="AM9" s="29" t="s">
        <v>48</v>
      </c>
      <c r="AN9" s="29" t="s">
        <v>49</v>
      </c>
      <c r="AO9" s="29" t="s">
        <v>50</v>
      </c>
      <c r="AP9" s="29" t="s">
        <v>51</v>
      </c>
      <c r="AQ9" s="29" t="s">
        <v>52</v>
      </c>
      <c r="AR9" s="29" t="s">
        <v>53</v>
      </c>
      <c r="AS9" s="101" t="s">
        <v>54</v>
      </c>
    </row>
    <row r="10" spans="1:45" s="26" customFormat="1" ht="31.5" customHeight="1" x14ac:dyDescent="0.45">
      <c r="B10" s="30" t="s">
        <v>55</v>
      </c>
      <c r="C10" s="31" t="s">
        <v>56</v>
      </c>
      <c r="D10" s="93" t="s">
        <v>57</v>
      </c>
      <c r="E10" s="93"/>
      <c r="F10" s="94"/>
      <c r="G10" s="32" t="s">
        <v>58</v>
      </c>
      <c r="H10" s="33" t="s">
        <v>59</v>
      </c>
      <c r="I10" s="63" t="s">
        <v>60</v>
      </c>
      <c r="J10" s="63" t="s">
        <v>60</v>
      </c>
      <c r="K10" s="63" t="s">
        <v>60</v>
      </c>
      <c r="L10" s="63" t="s">
        <v>60</v>
      </c>
      <c r="M10" s="63" t="s">
        <v>60</v>
      </c>
      <c r="N10" s="63" t="s">
        <v>60</v>
      </c>
      <c r="O10" s="63" t="s">
        <v>60</v>
      </c>
      <c r="P10" s="63" t="s">
        <v>60</v>
      </c>
      <c r="Q10" s="63" t="s">
        <v>60</v>
      </c>
      <c r="R10" s="63" t="s">
        <v>60</v>
      </c>
      <c r="S10" s="63" t="s">
        <v>60</v>
      </c>
      <c r="T10" s="63" t="s">
        <v>60</v>
      </c>
      <c r="U10" s="63" t="s">
        <v>60</v>
      </c>
      <c r="V10" s="63" t="s">
        <v>60</v>
      </c>
      <c r="W10" s="63" t="s">
        <v>60</v>
      </c>
      <c r="X10" s="63" t="s">
        <v>60</v>
      </c>
      <c r="Y10" s="63" t="s">
        <v>60</v>
      </c>
      <c r="Z10" s="63" t="s">
        <v>60</v>
      </c>
      <c r="AA10" s="63" t="s">
        <v>60</v>
      </c>
      <c r="AB10" s="63" t="s">
        <v>60</v>
      </c>
      <c r="AC10" s="63" t="s">
        <v>60</v>
      </c>
      <c r="AD10" s="63" t="s">
        <v>60</v>
      </c>
      <c r="AE10" s="63" t="s">
        <v>60</v>
      </c>
      <c r="AF10" s="63" t="s">
        <v>60</v>
      </c>
      <c r="AG10" s="63" t="s">
        <v>60</v>
      </c>
      <c r="AH10" s="63" t="s">
        <v>60</v>
      </c>
      <c r="AI10" s="63" t="s">
        <v>60</v>
      </c>
      <c r="AJ10" s="63" t="s">
        <v>60</v>
      </c>
      <c r="AK10" s="63" t="s">
        <v>60</v>
      </c>
      <c r="AL10" s="63" t="s">
        <v>60</v>
      </c>
      <c r="AM10" s="63" t="s">
        <v>60</v>
      </c>
      <c r="AN10" s="63" t="s">
        <v>60</v>
      </c>
      <c r="AO10" s="63" t="s">
        <v>60</v>
      </c>
      <c r="AP10" s="63" t="s">
        <v>60</v>
      </c>
      <c r="AQ10" s="63" t="s">
        <v>60</v>
      </c>
      <c r="AR10" s="63" t="s">
        <v>60</v>
      </c>
      <c r="AS10" s="102"/>
    </row>
    <row r="11" spans="1:45" s="42" customFormat="1" ht="62.25" customHeight="1" x14ac:dyDescent="0.35">
      <c r="A11" s="34"/>
      <c r="B11" s="35" t="s">
        <v>61</v>
      </c>
      <c r="C11" s="36" t="s">
        <v>62</v>
      </c>
      <c r="D11" s="37" t="s">
        <v>63</v>
      </c>
      <c r="E11" s="38" t="s">
        <v>64</v>
      </c>
      <c r="F11" s="39" t="s">
        <v>65</v>
      </c>
      <c r="G11" s="59" t="s">
        <v>66</v>
      </c>
      <c r="H11" s="60" t="s">
        <v>67</v>
      </c>
      <c r="I11" s="40">
        <v>219</v>
      </c>
      <c r="J11" s="40">
        <v>574</v>
      </c>
      <c r="K11" s="40">
        <v>209</v>
      </c>
      <c r="L11" s="41">
        <v>238</v>
      </c>
      <c r="M11" s="40">
        <v>250</v>
      </c>
      <c r="N11" s="40">
        <v>517</v>
      </c>
      <c r="O11" s="40">
        <v>433</v>
      </c>
      <c r="P11" s="40">
        <v>1186</v>
      </c>
      <c r="Q11" s="40">
        <v>728</v>
      </c>
      <c r="R11" s="40">
        <v>559</v>
      </c>
      <c r="S11" s="40">
        <v>522</v>
      </c>
      <c r="T11" s="40">
        <v>446</v>
      </c>
      <c r="U11" s="40">
        <v>337</v>
      </c>
      <c r="V11" s="40">
        <v>995</v>
      </c>
      <c r="W11" s="40">
        <v>764</v>
      </c>
      <c r="X11" s="40">
        <v>222</v>
      </c>
      <c r="Y11" s="40">
        <v>1070</v>
      </c>
      <c r="Z11" s="40">
        <v>341</v>
      </c>
      <c r="AA11" s="40">
        <v>467</v>
      </c>
      <c r="AB11" s="40">
        <v>1079</v>
      </c>
      <c r="AC11" s="40">
        <v>499</v>
      </c>
      <c r="AD11" s="40">
        <v>186</v>
      </c>
      <c r="AE11" s="40">
        <v>500</v>
      </c>
      <c r="AF11" s="40">
        <v>204</v>
      </c>
      <c r="AG11" s="40">
        <v>287</v>
      </c>
      <c r="AH11" s="41">
        <v>255</v>
      </c>
      <c r="AI11" s="40">
        <v>359</v>
      </c>
      <c r="AJ11" s="40">
        <v>202</v>
      </c>
      <c r="AK11" s="40">
        <v>397</v>
      </c>
      <c r="AL11" s="40">
        <v>219</v>
      </c>
      <c r="AM11" s="40">
        <v>1329</v>
      </c>
      <c r="AN11" s="40">
        <v>627</v>
      </c>
      <c r="AO11" s="40">
        <v>545</v>
      </c>
      <c r="AP11" s="40">
        <v>972</v>
      </c>
      <c r="AQ11" s="40">
        <v>172</v>
      </c>
      <c r="AR11" s="40">
        <v>152</v>
      </c>
      <c r="AS11" s="64">
        <f>SUM(I11:AR11)</f>
        <v>18061</v>
      </c>
    </row>
    <row r="12" spans="1:45" s="42" customFormat="1" ht="62.25" customHeight="1" x14ac:dyDescent="0.35">
      <c r="A12" s="34"/>
      <c r="B12" s="35" t="s">
        <v>61</v>
      </c>
      <c r="C12" s="36" t="s">
        <v>62</v>
      </c>
      <c r="D12" s="37" t="s">
        <v>63</v>
      </c>
      <c r="E12" s="38" t="s">
        <v>68</v>
      </c>
      <c r="F12" s="39" t="s">
        <v>69</v>
      </c>
      <c r="G12" s="61" t="s">
        <v>70</v>
      </c>
      <c r="H12" s="62" t="s">
        <v>67</v>
      </c>
      <c r="I12" s="40">
        <v>40</v>
      </c>
      <c r="J12" s="40">
        <v>148</v>
      </c>
      <c r="K12" s="40">
        <v>0</v>
      </c>
      <c r="L12" s="41">
        <v>32</v>
      </c>
      <c r="M12" s="40">
        <v>36</v>
      </c>
      <c r="N12" s="40">
        <v>115</v>
      </c>
      <c r="O12" s="40">
        <v>85</v>
      </c>
      <c r="P12" s="40">
        <v>115</v>
      </c>
      <c r="Q12" s="40">
        <v>66</v>
      </c>
      <c r="R12" s="40">
        <v>21</v>
      </c>
      <c r="S12" s="40">
        <v>18</v>
      </c>
      <c r="T12" s="40">
        <v>16</v>
      </c>
      <c r="U12" s="40">
        <v>12</v>
      </c>
      <c r="V12" s="40">
        <v>45</v>
      </c>
      <c r="W12" s="40">
        <v>24</v>
      </c>
      <c r="X12" s="40">
        <v>0</v>
      </c>
      <c r="Y12" s="40">
        <v>44</v>
      </c>
      <c r="Z12" s="40">
        <v>10</v>
      </c>
      <c r="AA12" s="40">
        <v>18</v>
      </c>
      <c r="AB12" s="40">
        <v>224</v>
      </c>
      <c r="AC12" s="40">
        <v>87</v>
      </c>
      <c r="AD12" s="40">
        <v>81</v>
      </c>
      <c r="AE12" s="40">
        <v>324</v>
      </c>
      <c r="AF12" s="40">
        <v>69</v>
      </c>
      <c r="AG12" s="40">
        <v>146</v>
      </c>
      <c r="AH12" s="41">
        <v>0</v>
      </c>
      <c r="AI12" s="40">
        <v>0</v>
      </c>
      <c r="AJ12" s="40">
        <v>0</v>
      </c>
      <c r="AK12" s="40">
        <v>216</v>
      </c>
      <c r="AL12" s="40">
        <v>14</v>
      </c>
      <c r="AM12" s="40">
        <v>225</v>
      </c>
      <c r="AN12" s="40">
        <v>75</v>
      </c>
      <c r="AO12" s="40">
        <v>66</v>
      </c>
      <c r="AP12" s="40">
        <v>147</v>
      </c>
      <c r="AQ12" s="40">
        <v>0</v>
      </c>
      <c r="AR12" s="40">
        <v>0</v>
      </c>
      <c r="AS12" s="64">
        <f>SUM(I12:AR12)</f>
        <v>2519</v>
      </c>
    </row>
    <row r="13" spans="1:45" s="52" customFormat="1" ht="24.75" customHeight="1" thickBot="1" x14ac:dyDescent="0.55000000000000004">
      <c r="B13" s="53"/>
      <c r="C13" s="54"/>
      <c r="D13" s="55"/>
      <c r="E13" s="53"/>
      <c r="F13" s="55"/>
      <c r="H13" s="56" t="s">
        <v>54</v>
      </c>
      <c r="I13" s="57">
        <f>SUM(I11:I12)</f>
        <v>259</v>
      </c>
      <c r="J13" s="57">
        <f t="shared" ref="J13:AS13" si="0">SUM(J11:J12)</f>
        <v>722</v>
      </c>
      <c r="K13" s="57">
        <f t="shared" ref="K13" si="1">SUM(K11:K12)</f>
        <v>209</v>
      </c>
      <c r="L13" s="57">
        <f t="shared" si="0"/>
        <v>270</v>
      </c>
      <c r="M13" s="57">
        <f t="shared" si="0"/>
        <v>286</v>
      </c>
      <c r="N13" s="57">
        <f t="shared" si="0"/>
        <v>632</v>
      </c>
      <c r="O13" s="57">
        <f t="shared" si="0"/>
        <v>518</v>
      </c>
      <c r="P13" s="57">
        <f t="shared" si="0"/>
        <v>1301</v>
      </c>
      <c r="Q13" s="57">
        <f t="shared" si="0"/>
        <v>794</v>
      </c>
      <c r="R13" s="57">
        <f t="shared" si="0"/>
        <v>580</v>
      </c>
      <c r="S13" s="57">
        <f t="shared" ref="S13:Y13" si="2">SUM(S11:S12)</f>
        <v>540</v>
      </c>
      <c r="T13" s="57">
        <f t="shared" si="2"/>
        <v>462</v>
      </c>
      <c r="U13" s="57">
        <f t="shared" si="2"/>
        <v>349</v>
      </c>
      <c r="V13" s="57">
        <f t="shared" si="2"/>
        <v>1040</v>
      </c>
      <c r="W13" s="57">
        <f t="shared" si="2"/>
        <v>788</v>
      </c>
      <c r="X13" s="57">
        <f t="shared" si="2"/>
        <v>222</v>
      </c>
      <c r="Y13" s="57">
        <f t="shared" si="2"/>
        <v>1114</v>
      </c>
      <c r="Z13" s="57">
        <f t="shared" si="0"/>
        <v>351</v>
      </c>
      <c r="AA13" s="57">
        <f t="shared" ref="AA13" si="3">SUM(AA11:AA12)</f>
        <v>485</v>
      </c>
      <c r="AB13" s="57">
        <f t="shared" si="0"/>
        <v>1303</v>
      </c>
      <c r="AC13" s="57">
        <f t="shared" si="0"/>
        <v>586</v>
      </c>
      <c r="AD13" s="57">
        <f t="shared" ref="AD13:AG13" si="4">SUM(AD11:AD12)</f>
        <v>267</v>
      </c>
      <c r="AE13" s="57">
        <f t="shared" si="4"/>
        <v>824</v>
      </c>
      <c r="AF13" s="57">
        <f t="shared" si="4"/>
        <v>273</v>
      </c>
      <c r="AG13" s="57">
        <f t="shared" si="4"/>
        <v>433</v>
      </c>
      <c r="AH13" s="57">
        <f t="shared" ref="AH13:AJ13" si="5">SUM(AH11:AH12)</f>
        <v>255</v>
      </c>
      <c r="AI13" s="57">
        <f t="shared" si="5"/>
        <v>359</v>
      </c>
      <c r="AJ13" s="57">
        <f t="shared" si="5"/>
        <v>202</v>
      </c>
      <c r="AK13" s="57">
        <f t="shared" ref="AK13:AR13" si="6">SUM(AK11:AK12)</f>
        <v>613</v>
      </c>
      <c r="AL13" s="57">
        <f t="shared" si="6"/>
        <v>233</v>
      </c>
      <c r="AM13" s="57">
        <f t="shared" si="6"/>
        <v>1554</v>
      </c>
      <c r="AN13" s="57">
        <f t="shared" si="6"/>
        <v>702</v>
      </c>
      <c r="AO13" s="57">
        <f t="shared" si="6"/>
        <v>611</v>
      </c>
      <c r="AP13" s="57">
        <f t="shared" si="6"/>
        <v>1119</v>
      </c>
      <c r="AQ13" s="57">
        <f t="shared" si="6"/>
        <v>172</v>
      </c>
      <c r="AR13" s="57">
        <f t="shared" si="6"/>
        <v>152</v>
      </c>
      <c r="AS13" s="58">
        <f t="shared" si="0"/>
        <v>20580</v>
      </c>
    </row>
    <row r="14" spans="1:45" s="42" customFormat="1" ht="24.75" customHeight="1" x14ac:dyDescent="0.35">
      <c r="B14" s="44"/>
      <c r="C14" s="45"/>
      <c r="D14" s="46"/>
      <c r="E14" s="44"/>
      <c r="F14" s="46"/>
      <c r="H14" s="43" t="s">
        <v>71</v>
      </c>
      <c r="I14" s="48">
        <f>+I12/I13</f>
        <v>0.15444015444015444</v>
      </c>
      <c r="J14" s="48">
        <f t="shared" ref="J14:AS14" si="7">+J12/J13</f>
        <v>0.20498614958448755</v>
      </c>
      <c r="K14" s="48">
        <f t="shared" ref="K14" si="8">+K12/K13</f>
        <v>0</v>
      </c>
      <c r="L14" s="48">
        <f t="shared" si="7"/>
        <v>0.11851851851851852</v>
      </c>
      <c r="M14" s="48">
        <f t="shared" si="7"/>
        <v>0.12587412587412589</v>
      </c>
      <c r="N14" s="48">
        <f t="shared" si="7"/>
        <v>0.18196202531645569</v>
      </c>
      <c r="O14" s="48">
        <f t="shared" si="7"/>
        <v>0.1640926640926641</v>
      </c>
      <c r="P14" s="48">
        <f t="shared" si="7"/>
        <v>8.8393543428132201E-2</v>
      </c>
      <c r="Q14" s="48">
        <f t="shared" si="7"/>
        <v>8.3123425692695208E-2</v>
      </c>
      <c r="R14" s="48">
        <f t="shared" si="7"/>
        <v>3.6206896551724141E-2</v>
      </c>
      <c r="S14" s="48">
        <f t="shared" ref="S14:Y14" si="9">+S12/S13</f>
        <v>3.3333333333333333E-2</v>
      </c>
      <c r="T14" s="48">
        <f t="shared" si="9"/>
        <v>3.4632034632034632E-2</v>
      </c>
      <c r="U14" s="48">
        <f t="shared" si="9"/>
        <v>3.4383954154727794E-2</v>
      </c>
      <c r="V14" s="48">
        <f t="shared" si="9"/>
        <v>4.3269230769230768E-2</v>
      </c>
      <c r="W14" s="48">
        <f t="shared" si="9"/>
        <v>3.0456852791878174E-2</v>
      </c>
      <c r="X14" s="48">
        <f t="shared" si="9"/>
        <v>0</v>
      </c>
      <c r="Y14" s="48">
        <f t="shared" si="9"/>
        <v>3.949730700179533E-2</v>
      </c>
      <c r="Z14" s="48">
        <f t="shared" si="7"/>
        <v>2.8490028490028491E-2</v>
      </c>
      <c r="AA14" s="48">
        <f t="shared" ref="AA14" si="10">+AA12/AA13</f>
        <v>3.711340206185567E-2</v>
      </c>
      <c r="AB14" s="48">
        <f t="shared" si="7"/>
        <v>0.17191097467382963</v>
      </c>
      <c r="AC14" s="48">
        <f t="shared" si="7"/>
        <v>0.14846416382252559</v>
      </c>
      <c r="AD14" s="48">
        <f t="shared" ref="AD14:AG14" si="11">+AD12/AD13</f>
        <v>0.30337078651685395</v>
      </c>
      <c r="AE14" s="48">
        <f t="shared" si="11"/>
        <v>0.39320388349514562</v>
      </c>
      <c r="AF14" s="48">
        <f t="shared" si="11"/>
        <v>0.25274725274725274</v>
      </c>
      <c r="AG14" s="48">
        <f t="shared" si="11"/>
        <v>0.33718244803695152</v>
      </c>
      <c r="AH14" s="48">
        <f t="shared" ref="AH14:AJ14" si="12">+AH12/AH13</f>
        <v>0</v>
      </c>
      <c r="AI14" s="48">
        <f t="shared" si="12"/>
        <v>0</v>
      </c>
      <c r="AJ14" s="48">
        <f t="shared" si="12"/>
        <v>0</v>
      </c>
      <c r="AK14" s="48">
        <f t="shared" ref="AK14:AR14" si="13">+AK12/AK13</f>
        <v>0.35236541598694943</v>
      </c>
      <c r="AL14" s="48">
        <f t="shared" si="13"/>
        <v>6.0085836909871244E-2</v>
      </c>
      <c r="AM14" s="48">
        <f t="shared" si="13"/>
        <v>0.14478764478764478</v>
      </c>
      <c r="AN14" s="48">
        <f t="shared" si="13"/>
        <v>0.10683760683760683</v>
      </c>
      <c r="AO14" s="48">
        <f t="shared" si="13"/>
        <v>0.10801963993453355</v>
      </c>
      <c r="AP14" s="48">
        <f t="shared" si="13"/>
        <v>0.13136729222520108</v>
      </c>
      <c r="AQ14" s="48">
        <f t="shared" si="13"/>
        <v>0</v>
      </c>
      <c r="AR14" s="48">
        <f t="shared" si="13"/>
        <v>0</v>
      </c>
      <c r="AS14" s="48">
        <f t="shared" si="7"/>
        <v>0.12240038872691934</v>
      </c>
    </row>
    <row r="15" spans="1:45" s="42" customFormat="1" ht="14.25" customHeight="1" x14ac:dyDescent="0.35">
      <c r="B15" s="44"/>
      <c r="C15" s="45"/>
      <c r="D15" s="46"/>
      <c r="E15" s="44"/>
      <c r="F15" s="46"/>
      <c r="H15" s="47"/>
      <c r="I15" s="44"/>
      <c r="L15" s="49"/>
      <c r="M15" s="46"/>
      <c r="N15" s="46"/>
      <c r="O15" s="46"/>
      <c r="P15" s="46"/>
      <c r="Q15" s="46"/>
      <c r="AH15" s="49"/>
      <c r="AI15" s="46"/>
      <c r="AJ15" s="46"/>
      <c r="AK15" s="46"/>
      <c r="AL15" s="46"/>
      <c r="AM15" s="46"/>
      <c r="AN15" s="46"/>
      <c r="AO15" s="46"/>
      <c r="AP15" s="46"/>
      <c r="AQ15" s="46"/>
      <c r="AR15" s="46"/>
    </row>
    <row r="16" spans="1:45" s="42" customFormat="1" ht="22.5" hidden="1" customHeight="1" x14ac:dyDescent="0.35">
      <c r="B16" s="44"/>
      <c r="C16" s="45"/>
      <c r="D16" s="46"/>
      <c r="E16" s="44"/>
      <c r="F16" s="46"/>
      <c r="H16" s="50" t="s">
        <v>72</v>
      </c>
      <c r="I16" s="51">
        <v>22</v>
      </c>
      <c r="L16" s="49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2:45" s="42" customFormat="1" ht="14.25" hidden="1" customHeight="1" x14ac:dyDescent="0.35">
      <c r="B17" s="44"/>
      <c r="C17" s="45"/>
      <c r="D17" s="46"/>
      <c r="E17" s="44"/>
      <c r="F17" s="46"/>
      <c r="I17" s="44"/>
      <c r="L17" s="49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2:45" ht="23.25" hidden="1" x14ac:dyDescent="0.35">
      <c r="H18" s="10" t="s">
        <v>73</v>
      </c>
      <c r="I18" s="11">
        <f>+$I$16*6</f>
        <v>132</v>
      </c>
      <c r="J18" s="11">
        <f>+$I$16*8</f>
        <v>176</v>
      </c>
      <c r="K18" s="11"/>
      <c r="L18" s="11">
        <f t="shared" ref="L18:M18" si="14">+$I$16*6</f>
        <v>132</v>
      </c>
      <c r="M18" s="11">
        <f t="shared" si="14"/>
        <v>132</v>
      </c>
      <c r="N18" s="11"/>
      <c r="O18" s="11"/>
      <c r="P18" s="11">
        <f>+$I$16*9</f>
        <v>198</v>
      </c>
      <c r="Q18" s="11">
        <f>+$I$16*7</f>
        <v>154</v>
      </c>
      <c r="R18" s="11">
        <f>+$I$16*7</f>
        <v>154</v>
      </c>
      <c r="S18" s="11"/>
      <c r="T18" s="11"/>
      <c r="U18" s="11"/>
      <c r="V18" s="11"/>
      <c r="W18" s="11"/>
      <c r="X18" s="11"/>
      <c r="Y18" s="11"/>
      <c r="Z18" s="11">
        <f>+$I$16*10</f>
        <v>220</v>
      </c>
      <c r="AA18" s="11"/>
      <c r="AB18" s="11">
        <f>+$I$16*10</f>
        <v>220</v>
      </c>
      <c r="AC18" s="9">
        <f>+$I$16*7</f>
        <v>154</v>
      </c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 ht="14.25" hidden="1" customHeight="1" x14ac:dyDescent="0.35"/>
    <row r="20" spans="2:45" ht="25.5" hidden="1" customHeight="1" x14ac:dyDescent="0.35">
      <c r="H20" s="98" t="s">
        <v>74</v>
      </c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0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2" t="s">
        <v>75</v>
      </c>
    </row>
    <row r="21" spans="2:45" ht="25.5" hidden="1" customHeight="1" x14ac:dyDescent="0.35">
      <c r="H21" s="13" t="s">
        <v>76</v>
      </c>
      <c r="I21" s="14">
        <f>ROUNDUP((I11/I18),0)</f>
        <v>2</v>
      </c>
      <c r="J21" s="14">
        <f t="shared" ref="J21:AC21" si="15">ROUNDUP((J11/J18),0)</f>
        <v>4</v>
      </c>
      <c r="K21" s="14"/>
      <c r="L21" s="14">
        <f t="shared" si="15"/>
        <v>2</v>
      </c>
      <c r="M21" s="14">
        <f t="shared" si="15"/>
        <v>2</v>
      </c>
      <c r="N21" s="14"/>
      <c r="O21" s="14"/>
      <c r="P21" s="14">
        <f t="shared" si="15"/>
        <v>6</v>
      </c>
      <c r="Q21" s="14">
        <f t="shared" si="15"/>
        <v>5</v>
      </c>
      <c r="R21" s="14">
        <f t="shared" si="15"/>
        <v>4</v>
      </c>
      <c r="S21" s="14"/>
      <c r="T21" s="14"/>
      <c r="U21" s="14"/>
      <c r="V21" s="14"/>
      <c r="W21" s="14"/>
      <c r="X21" s="14"/>
      <c r="Y21" s="14"/>
      <c r="Z21" s="14">
        <f t="shared" si="15"/>
        <v>2</v>
      </c>
      <c r="AA21" s="14"/>
      <c r="AB21" s="14">
        <f t="shared" si="15"/>
        <v>5</v>
      </c>
      <c r="AC21" s="14">
        <f t="shared" si="15"/>
        <v>4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15">
        <f>SUM(I21:R21)</f>
        <v>25</v>
      </c>
    </row>
    <row r="22" spans="2:45" ht="44.25" hidden="1" customHeight="1" x14ac:dyDescent="0.35">
      <c r="H22" s="98" t="s">
        <v>77</v>
      </c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2" t="s">
        <v>78</v>
      </c>
    </row>
    <row r="23" spans="2:45" ht="32.25" hidden="1" customHeight="1" x14ac:dyDescent="0.35">
      <c r="H23" s="13" t="s">
        <v>79</v>
      </c>
      <c r="I23" s="14">
        <f>ROUNDUP((I21*1.2),0)</f>
        <v>3</v>
      </c>
      <c r="J23" s="14">
        <f t="shared" ref="J23:AC23" si="16">ROUNDUP((J21*1.2),0)</f>
        <v>5</v>
      </c>
      <c r="K23" s="14"/>
      <c r="L23" s="14">
        <f t="shared" si="16"/>
        <v>3</v>
      </c>
      <c r="M23" s="14">
        <f t="shared" si="16"/>
        <v>3</v>
      </c>
      <c r="N23" s="14"/>
      <c r="O23" s="14"/>
      <c r="P23" s="14">
        <f t="shared" si="16"/>
        <v>8</v>
      </c>
      <c r="Q23" s="14">
        <f t="shared" si="16"/>
        <v>6</v>
      </c>
      <c r="R23" s="14">
        <f t="shared" si="16"/>
        <v>5</v>
      </c>
      <c r="S23" s="14"/>
      <c r="T23" s="14"/>
      <c r="U23" s="14"/>
      <c r="V23" s="14"/>
      <c r="W23" s="14"/>
      <c r="X23" s="14"/>
      <c r="Y23" s="14"/>
      <c r="Z23" s="14">
        <f t="shared" si="16"/>
        <v>3</v>
      </c>
      <c r="AA23" s="14"/>
      <c r="AB23" s="14">
        <f t="shared" si="16"/>
        <v>6</v>
      </c>
      <c r="AC23" s="14">
        <f t="shared" si="16"/>
        <v>5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15">
        <f>SUM(I23:AC23)</f>
        <v>47</v>
      </c>
    </row>
  </sheetData>
  <mergeCells count="22">
    <mergeCell ref="D10:F10"/>
    <mergeCell ref="G9:H9"/>
    <mergeCell ref="H5:AS5"/>
    <mergeCell ref="H20:AC20"/>
    <mergeCell ref="H22:AC22"/>
    <mergeCell ref="AB8:AC8"/>
    <mergeCell ref="AS9:AS10"/>
    <mergeCell ref="R8:X8"/>
    <mergeCell ref="L7:M7"/>
    <mergeCell ref="R7:X7"/>
    <mergeCell ref="Y8:AA8"/>
    <mergeCell ref="Y7:AA7"/>
    <mergeCell ref="AB7:AC7"/>
    <mergeCell ref="AH8:AI8"/>
    <mergeCell ref="AH7:AI7"/>
    <mergeCell ref="AL8:AR8"/>
    <mergeCell ref="AL7:AR7"/>
    <mergeCell ref="I8:K8"/>
    <mergeCell ref="I7:K7"/>
    <mergeCell ref="AE8:AG8"/>
    <mergeCell ref="AE7:AG7"/>
    <mergeCell ref="L8:O8"/>
  </mergeCells>
  <phoneticPr fontId="7" type="noConversion"/>
  <conditionalFormatting sqref="H11:H12">
    <cfRule type="cellIs" dxfId="19" priority="25" operator="equal">
      <formula>4</formula>
    </cfRule>
    <cfRule type="cellIs" dxfId="18" priority="26" operator="equal">
      <formula>3</formula>
    </cfRule>
    <cfRule type="cellIs" dxfId="17" priority="27" operator="equal">
      <formula>2</formula>
    </cfRule>
    <cfRule type="cellIs" dxfId="16" priority="28" operator="equal">
      <formula>1</formula>
    </cfRule>
  </conditionalFormatting>
  <conditionalFormatting sqref="H16 H18">
    <cfRule type="cellIs" dxfId="15" priority="21" operator="equal">
      <formula>4</formula>
    </cfRule>
    <cfRule type="cellIs" dxfId="14" priority="22" operator="equal">
      <formula>3</formula>
    </cfRule>
    <cfRule type="cellIs" dxfId="13" priority="23" operator="equal">
      <formula>2</formula>
    </cfRule>
    <cfRule type="cellIs" dxfId="12" priority="24" operator="equal">
      <formula>1</formula>
    </cfRule>
  </conditionalFormatting>
  <conditionalFormatting sqref="H20:H23">
    <cfRule type="cellIs" dxfId="11" priority="5" operator="equal">
      <formula>4</formula>
    </cfRule>
    <cfRule type="cellIs" dxfId="10" priority="6" operator="equal">
      <formula>3</formula>
    </cfRule>
    <cfRule type="cellIs" dxfId="9" priority="7" operator="equal">
      <formula>2</formula>
    </cfRule>
    <cfRule type="cellIs" dxfId="8" priority="8" operator="equal">
      <formula>1</formula>
    </cfRule>
  </conditionalFormatting>
  <conditionalFormatting sqref="AS20">
    <cfRule type="cellIs" dxfId="7" priority="13" operator="equal">
      <formula>4</formula>
    </cfRule>
    <cfRule type="cellIs" dxfId="6" priority="14" operator="equal">
      <formula>3</formula>
    </cfRule>
    <cfRule type="cellIs" dxfId="5" priority="15" operator="equal">
      <formula>2</formula>
    </cfRule>
    <cfRule type="cellIs" dxfId="4" priority="16" operator="equal">
      <formula>1</formula>
    </cfRule>
  </conditionalFormatting>
  <conditionalFormatting sqref="AS22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dataValidations disablePrompts="1" count="1">
    <dataValidation type="list" allowBlank="1" showInputMessage="1" showErrorMessage="1" sqref="D11:D12" xr:uid="{A357530C-7666-4C7F-995B-60CC717DAB94}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1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DE54-E04B-424F-AAC2-F949DE852BC7}">
  <sheetPr>
    <pageSetUpPr fitToPage="1"/>
  </sheetPr>
  <dimension ref="A1:I46"/>
  <sheetViews>
    <sheetView showGridLines="0" zoomScale="80" zoomScaleNormal="80" workbookViewId="0">
      <selection activeCell="L8" sqref="L8"/>
    </sheetView>
  </sheetViews>
  <sheetFormatPr baseColWidth="10" defaultColWidth="11.3984375" defaultRowHeight="14.25" x14ac:dyDescent="0.45"/>
  <cols>
    <col min="1" max="1" width="3.59765625" style="73" bestFit="1" customWidth="1"/>
    <col min="2" max="2" width="20" customWidth="1"/>
    <col min="3" max="3" width="27.73046875" bestFit="1" customWidth="1"/>
    <col min="4" max="4" width="14.73046875" customWidth="1"/>
    <col min="5" max="5" width="28.86328125" customWidth="1"/>
    <col min="6" max="6" width="25.59765625" customWidth="1"/>
    <col min="7" max="7" width="13" customWidth="1"/>
    <col min="8" max="8" width="14.265625" customWidth="1"/>
    <col min="9" max="9" width="12" customWidth="1"/>
  </cols>
  <sheetData>
    <row r="1" spans="1:9" ht="15.4" x14ac:dyDescent="0.45">
      <c r="C1" s="18"/>
    </row>
    <row r="2" spans="1:9" ht="23.25" customHeight="1" x14ac:dyDescent="0.45">
      <c r="C2" s="108" t="s">
        <v>136</v>
      </c>
      <c r="D2" s="108"/>
      <c r="E2" s="108"/>
      <c r="F2" s="108"/>
      <c r="G2" s="108"/>
      <c r="H2" s="108"/>
      <c r="I2" s="108"/>
    </row>
    <row r="3" spans="1:9" x14ac:dyDescent="0.45">
      <c r="C3" s="108"/>
      <c r="D3" s="108"/>
      <c r="E3" s="108"/>
      <c r="F3" s="108"/>
      <c r="G3" s="108"/>
      <c r="H3" s="108"/>
      <c r="I3" s="108"/>
    </row>
    <row r="4" spans="1:9" x14ac:dyDescent="0.45">
      <c r="C4" s="108"/>
      <c r="D4" s="108"/>
      <c r="E4" s="108"/>
      <c r="F4" s="108"/>
      <c r="G4" s="108"/>
      <c r="H4" s="108"/>
      <c r="I4" s="108"/>
    </row>
    <row r="8" spans="1:9" s="1" customFormat="1" ht="18.75" customHeight="1" x14ac:dyDescent="0.35">
      <c r="A8" s="5"/>
      <c r="E8" s="106" t="s">
        <v>80</v>
      </c>
      <c r="F8" s="107"/>
    </row>
    <row r="9" spans="1:9" s="74" customFormat="1" ht="42.75" customHeight="1" x14ac:dyDescent="0.45">
      <c r="A9" s="75" t="s">
        <v>81</v>
      </c>
      <c r="B9" s="75" t="s">
        <v>82</v>
      </c>
      <c r="C9" s="75" t="s">
        <v>83</v>
      </c>
      <c r="D9" s="75" t="s">
        <v>84</v>
      </c>
      <c r="E9" s="76" t="s">
        <v>66</v>
      </c>
      <c r="F9" s="76" t="s">
        <v>70</v>
      </c>
      <c r="G9" s="77" t="s">
        <v>54</v>
      </c>
      <c r="H9" s="77" t="s">
        <v>85</v>
      </c>
      <c r="I9" s="77" t="s">
        <v>71</v>
      </c>
    </row>
    <row r="10" spans="1:9" s="1" customFormat="1" ht="18.75" customHeight="1" x14ac:dyDescent="0.35">
      <c r="A10" s="78">
        <v>1</v>
      </c>
      <c r="B10" s="105" t="s">
        <v>86</v>
      </c>
      <c r="C10" s="82" t="s">
        <v>87</v>
      </c>
      <c r="D10" s="80">
        <v>6</v>
      </c>
      <c r="E10" s="80">
        <v>219</v>
      </c>
      <c r="F10" s="80">
        <v>40</v>
      </c>
      <c r="G10" s="80">
        <f>SUM(E10:F10)</f>
        <v>259</v>
      </c>
      <c r="H10" s="84">
        <f>+E10/G10</f>
        <v>0.84555984555984554</v>
      </c>
      <c r="I10" s="84">
        <f>+F10/G10</f>
        <v>0.15444015444015444</v>
      </c>
    </row>
    <row r="11" spans="1:9" s="1" customFormat="1" ht="18.75" customHeight="1" x14ac:dyDescent="0.35">
      <c r="A11" s="78">
        <v>2</v>
      </c>
      <c r="B11" s="105"/>
      <c r="C11" s="83" t="s">
        <v>88</v>
      </c>
      <c r="D11" s="80">
        <v>8</v>
      </c>
      <c r="E11" s="80">
        <v>574</v>
      </c>
      <c r="F11" s="80">
        <v>148</v>
      </c>
      <c r="G11" s="80">
        <f t="shared" ref="G11:G45" si="0">SUM(E11:F11)</f>
        <v>722</v>
      </c>
      <c r="H11" s="84">
        <f t="shared" ref="H11:H45" si="1">+E11/G11</f>
        <v>0.79501385041551242</v>
      </c>
      <c r="I11" s="84">
        <f t="shared" ref="I11:I45" si="2">+F11/G11</f>
        <v>0.20498614958448755</v>
      </c>
    </row>
    <row r="12" spans="1:9" s="1" customFormat="1" ht="18.75" customHeight="1" x14ac:dyDescent="0.35">
      <c r="A12" s="78">
        <v>3</v>
      </c>
      <c r="B12" s="105"/>
      <c r="C12" s="83" t="s">
        <v>89</v>
      </c>
      <c r="D12" s="80">
        <v>7</v>
      </c>
      <c r="E12" s="80">
        <v>209</v>
      </c>
      <c r="F12" s="80">
        <v>0</v>
      </c>
      <c r="G12" s="80">
        <f t="shared" si="0"/>
        <v>209</v>
      </c>
      <c r="H12" s="84">
        <f t="shared" si="1"/>
        <v>1</v>
      </c>
      <c r="I12" s="84">
        <f t="shared" si="2"/>
        <v>0</v>
      </c>
    </row>
    <row r="13" spans="1:9" s="1" customFormat="1" ht="18.75" customHeight="1" x14ac:dyDescent="0.35">
      <c r="A13" s="78">
        <v>4</v>
      </c>
      <c r="B13" s="109" t="s">
        <v>90</v>
      </c>
      <c r="C13" s="83" t="s">
        <v>91</v>
      </c>
      <c r="D13" s="80">
        <v>6</v>
      </c>
      <c r="E13" s="80">
        <v>238</v>
      </c>
      <c r="F13" s="80">
        <v>32</v>
      </c>
      <c r="G13" s="80">
        <f t="shared" si="0"/>
        <v>270</v>
      </c>
      <c r="H13" s="84">
        <f t="shared" si="1"/>
        <v>0.88148148148148153</v>
      </c>
      <c r="I13" s="84">
        <f t="shared" si="2"/>
        <v>0.11851851851851852</v>
      </c>
    </row>
    <row r="14" spans="1:9" s="1" customFormat="1" ht="18.75" customHeight="1" x14ac:dyDescent="0.35">
      <c r="A14" s="78">
        <v>5</v>
      </c>
      <c r="B14" s="110"/>
      <c r="C14" s="83" t="s">
        <v>92</v>
      </c>
      <c r="D14" s="80">
        <v>6</v>
      </c>
      <c r="E14" s="80">
        <v>250</v>
      </c>
      <c r="F14" s="80">
        <v>36</v>
      </c>
      <c r="G14" s="80">
        <f t="shared" si="0"/>
        <v>286</v>
      </c>
      <c r="H14" s="84">
        <f t="shared" si="1"/>
        <v>0.87412587412587417</v>
      </c>
      <c r="I14" s="84">
        <f t="shared" si="2"/>
        <v>0.12587412587412589</v>
      </c>
    </row>
    <row r="15" spans="1:9" s="1" customFormat="1" ht="18.75" customHeight="1" x14ac:dyDescent="0.35">
      <c r="A15" s="78">
        <v>6</v>
      </c>
      <c r="B15" s="110"/>
      <c r="C15" s="83" t="s">
        <v>93</v>
      </c>
      <c r="D15" s="80">
        <v>7</v>
      </c>
      <c r="E15" s="80">
        <v>517</v>
      </c>
      <c r="F15" s="80">
        <v>115</v>
      </c>
      <c r="G15" s="80">
        <f t="shared" si="0"/>
        <v>632</v>
      </c>
      <c r="H15" s="84">
        <f t="shared" si="1"/>
        <v>0.81803797468354433</v>
      </c>
      <c r="I15" s="84">
        <f t="shared" si="2"/>
        <v>0.18196202531645569</v>
      </c>
    </row>
    <row r="16" spans="1:9" s="1" customFormat="1" ht="18.75" customHeight="1" x14ac:dyDescent="0.35">
      <c r="A16" s="78">
        <v>7</v>
      </c>
      <c r="B16" s="111"/>
      <c r="C16" s="83" t="s">
        <v>94</v>
      </c>
      <c r="D16" s="80">
        <v>7</v>
      </c>
      <c r="E16" s="80">
        <v>433</v>
      </c>
      <c r="F16" s="80">
        <v>85</v>
      </c>
      <c r="G16" s="80">
        <f t="shared" si="0"/>
        <v>518</v>
      </c>
      <c r="H16" s="84">
        <f t="shared" si="1"/>
        <v>0.8359073359073359</v>
      </c>
      <c r="I16" s="84">
        <f t="shared" si="2"/>
        <v>0.1640926640926641</v>
      </c>
    </row>
    <row r="17" spans="1:9" s="1" customFormat="1" ht="18.75" customHeight="1" x14ac:dyDescent="0.35">
      <c r="A17" s="78">
        <v>8</v>
      </c>
      <c r="B17" s="79" t="s">
        <v>95</v>
      </c>
      <c r="C17" s="83" t="s">
        <v>96</v>
      </c>
      <c r="D17" s="80">
        <v>9</v>
      </c>
      <c r="E17" s="80">
        <v>1186</v>
      </c>
      <c r="F17" s="80">
        <v>115</v>
      </c>
      <c r="G17" s="80">
        <f t="shared" si="0"/>
        <v>1301</v>
      </c>
      <c r="H17" s="84">
        <f t="shared" si="1"/>
        <v>0.91160645657186778</v>
      </c>
      <c r="I17" s="84">
        <f t="shared" si="2"/>
        <v>8.8393543428132201E-2</v>
      </c>
    </row>
    <row r="18" spans="1:9" s="1" customFormat="1" ht="18.75" customHeight="1" x14ac:dyDescent="0.35">
      <c r="A18" s="78">
        <v>9</v>
      </c>
      <c r="B18" s="79" t="s">
        <v>97</v>
      </c>
      <c r="C18" s="83" t="s">
        <v>98</v>
      </c>
      <c r="D18" s="80">
        <v>7</v>
      </c>
      <c r="E18" s="80">
        <v>728</v>
      </c>
      <c r="F18" s="80">
        <v>66</v>
      </c>
      <c r="G18" s="80">
        <f t="shared" si="0"/>
        <v>794</v>
      </c>
      <c r="H18" s="84">
        <f t="shared" si="1"/>
        <v>0.91687657430730474</v>
      </c>
      <c r="I18" s="84">
        <f t="shared" si="2"/>
        <v>8.3123425692695208E-2</v>
      </c>
    </row>
    <row r="19" spans="1:9" s="1" customFormat="1" ht="18.75" customHeight="1" x14ac:dyDescent="0.35">
      <c r="A19" s="78">
        <v>10</v>
      </c>
      <c r="B19" s="105" t="s">
        <v>99</v>
      </c>
      <c r="C19" s="83" t="s">
        <v>100</v>
      </c>
      <c r="D19" s="80">
        <v>7</v>
      </c>
      <c r="E19" s="80">
        <v>559</v>
      </c>
      <c r="F19" s="80">
        <v>21</v>
      </c>
      <c r="G19" s="80">
        <f t="shared" si="0"/>
        <v>580</v>
      </c>
      <c r="H19" s="84">
        <f t="shared" si="1"/>
        <v>0.96379310344827585</v>
      </c>
      <c r="I19" s="84">
        <f t="shared" si="2"/>
        <v>3.6206896551724141E-2</v>
      </c>
    </row>
    <row r="20" spans="1:9" s="1" customFormat="1" ht="18.75" customHeight="1" x14ac:dyDescent="0.35">
      <c r="A20" s="78">
        <v>11</v>
      </c>
      <c r="B20" s="105"/>
      <c r="C20" s="83" t="s">
        <v>101</v>
      </c>
      <c r="D20" s="80">
        <v>8</v>
      </c>
      <c r="E20" s="80">
        <v>522</v>
      </c>
      <c r="F20" s="80">
        <v>18</v>
      </c>
      <c r="G20" s="80">
        <f t="shared" si="0"/>
        <v>540</v>
      </c>
      <c r="H20" s="84">
        <f t="shared" si="1"/>
        <v>0.96666666666666667</v>
      </c>
      <c r="I20" s="84">
        <f t="shared" si="2"/>
        <v>3.3333333333333333E-2</v>
      </c>
    </row>
    <row r="21" spans="1:9" s="1" customFormat="1" ht="18.75" customHeight="1" x14ac:dyDescent="0.35">
      <c r="A21" s="78">
        <v>12</v>
      </c>
      <c r="B21" s="105"/>
      <c r="C21" s="83" t="s">
        <v>102</v>
      </c>
      <c r="D21" s="80">
        <v>7</v>
      </c>
      <c r="E21" s="80">
        <v>446</v>
      </c>
      <c r="F21" s="80">
        <v>16</v>
      </c>
      <c r="G21" s="80">
        <f t="shared" si="0"/>
        <v>462</v>
      </c>
      <c r="H21" s="84">
        <f t="shared" si="1"/>
        <v>0.96536796536796532</v>
      </c>
      <c r="I21" s="84">
        <f t="shared" si="2"/>
        <v>3.4632034632034632E-2</v>
      </c>
    </row>
    <row r="22" spans="1:9" s="1" customFormat="1" ht="18.75" customHeight="1" x14ac:dyDescent="0.35">
      <c r="A22" s="78">
        <v>13</v>
      </c>
      <c r="B22" s="105"/>
      <c r="C22" s="83" t="s">
        <v>103</v>
      </c>
      <c r="D22" s="80">
        <v>7</v>
      </c>
      <c r="E22" s="80">
        <v>337</v>
      </c>
      <c r="F22" s="80">
        <v>12</v>
      </c>
      <c r="G22" s="80">
        <f t="shared" si="0"/>
        <v>349</v>
      </c>
      <c r="H22" s="84">
        <f t="shared" si="1"/>
        <v>0.96561604584527216</v>
      </c>
      <c r="I22" s="84">
        <f t="shared" si="2"/>
        <v>3.4383954154727794E-2</v>
      </c>
    </row>
    <row r="23" spans="1:9" s="1" customFormat="1" ht="18.75" customHeight="1" x14ac:dyDescent="0.35">
      <c r="A23" s="78">
        <v>14</v>
      </c>
      <c r="B23" s="105"/>
      <c r="C23" s="83" t="s">
        <v>104</v>
      </c>
      <c r="D23" s="80">
        <v>9</v>
      </c>
      <c r="E23" s="80">
        <v>995</v>
      </c>
      <c r="F23" s="80">
        <v>45</v>
      </c>
      <c r="G23" s="80">
        <f t="shared" si="0"/>
        <v>1040</v>
      </c>
      <c r="H23" s="84">
        <f t="shared" si="1"/>
        <v>0.95673076923076927</v>
      </c>
      <c r="I23" s="84">
        <f t="shared" si="2"/>
        <v>4.3269230769230768E-2</v>
      </c>
    </row>
    <row r="24" spans="1:9" s="1" customFormat="1" ht="18.75" customHeight="1" x14ac:dyDescent="0.35">
      <c r="A24" s="78">
        <v>15</v>
      </c>
      <c r="B24" s="105"/>
      <c r="C24" s="83" t="s">
        <v>105</v>
      </c>
      <c r="D24" s="80">
        <v>8</v>
      </c>
      <c r="E24" s="80">
        <v>764</v>
      </c>
      <c r="F24" s="80">
        <v>24</v>
      </c>
      <c r="G24" s="80">
        <f t="shared" si="0"/>
        <v>788</v>
      </c>
      <c r="H24" s="84">
        <f t="shared" si="1"/>
        <v>0.96954314720812185</v>
      </c>
      <c r="I24" s="84">
        <f t="shared" si="2"/>
        <v>3.0456852791878174E-2</v>
      </c>
    </row>
    <row r="25" spans="1:9" s="1" customFormat="1" ht="18.75" customHeight="1" x14ac:dyDescent="0.35">
      <c r="A25" s="78">
        <v>16</v>
      </c>
      <c r="B25" s="105"/>
      <c r="C25" s="83" t="s">
        <v>106</v>
      </c>
      <c r="D25" s="80">
        <v>6</v>
      </c>
      <c r="E25" s="80">
        <v>222</v>
      </c>
      <c r="F25" s="80">
        <v>0</v>
      </c>
      <c r="G25" s="80">
        <f t="shared" si="0"/>
        <v>222</v>
      </c>
      <c r="H25" s="84">
        <f t="shared" si="1"/>
        <v>1</v>
      </c>
      <c r="I25" s="84">
        <f t="shared" si="2"/>
        <v>0</v>
      </c>
    </row>
    <row r="26" spans="1:9" s="1" customFormat="1" ht="18.75" customHeight="1" x14ac:dyDescent="0.35">
      <c r="A26" s="78">
        <v>17</v>
      </c>
      <c r="B26" s="105" t="s">
        <v>107</v>
      </c>
      <c r="C26" s="83" t="s">
        <v>108</v>
      </c>
      <c r="D26" s="80">
        <v>10</v>
      </c>
      <c r="E26" s="80">
        <v>1070</v>
      </c>
      <c r="F26" s="80">
        <v>44</v>
      </c>
      <c r="G26" s="80">
        <f t="shared" si="0"/>
        <v>1114</v>
      </c>
      <c r="H26" s="84">
        <f t="shared" si="1"/>
        <v>0.96050269299820468</v>
      </c>
      <c r="I26" s="84">
        <f t="shared" si="2"/>
        <v>3.949730700179533E-2</v>
      </c>
    </row>
    <row r="27" spans="1:9" s="1" customFormat="1" ht="18.75" customHeight="1" x14ac:dyDescent="0.35">
      <c r="A27" s="78">
        <v>18</v>
      </c>
      <c r="B27" s="105"/>
      <c r="C27" s="83" t="s">
        <v>109</v>
      </c>
      <c r="D27" s="80">
        <v>7</v>
      </c>
      <c r="E27" s="80">
        <v>341</v>
      </c>
      <c r="F27" s="80">
        <v>10</v>
      </c>
      <c r="G27" s="80">
        <f t="shared" si="0"/>
        <v>351</v>
      </c>
      <c r="H27" s="84">
        <f t="shared" si="1"/>
        <v>0.97150997150997154</v>
      </c>
      <c r="I27" s="84">
        <f t="shared" si="2"/>
        <v>2.8490028490028491E-2</v>
      </c>
    </row>
    <row r="28" spans="1:9" s="1" customFormat="1" ht="18.75" customHeight="1" x14ac:dyDescent="0.35">
      <c r="A28" s="78">
        <v>19</v>
      </c>
      <c r="B28" s="105"/>
      <c r="C28" s="83" t="s">
        <v>110</v>
      </c>
      <c r="D28" s="80">
        <v>7</v>
      </c>
      <c r="E28" s="80">
        <v>467</v>
      </c>
      <c r="F28" s="80">
        <v>18</v>
      </c>
      <c r="G28" s="80">
        <f t="shared" si="0"/>
        <v>485</v>
      </c>
      <c r="H28" s="84">
        <f t="shared" si="1"/>
        <v>0.96288659793814435</v>
      </c>
      <c r="I28" s="84">
        <f t="shared" si="2"/>
        <v>3.711340206185567E-2</v>
      </c>
    </row>
    <row r="29" spans="1:9" s="1" customFormat="1" ht="18.75" customHeight="1" x14ac:dyDescent="0.35">
      <c r="A29" s="78">
        <v>20</v>
      </c>
      <c r="B29" s="105" t="s">
        <v>111</v>
      </c>
      <c r="C29" s="83" t="s">
        <v>112</v>
      </c>
      <c r="D29" s="80">
        <v>10</v>
      </c>
      <c r="E29" s="80">
        <v>1079</v>
      </c>
      <c r="F29" s="80">
        <v>224</v>
      </c>
      <c r="G29" s="80">
        <f t="shared" si="0"/>
        <v>1303</v>
      </c>
      <c r="H29" s="84">
        <f t="shared" si="1"/>
        <v>0.82808902532617035</v>
      </c>
      <c r="I29" s="84">
        <f t="shared" si="2"/>
        <v>0.17191097467382963</v>
      </c>
    </row>
    <row r="30" spans="1:9" s="1" customFormat="1" ht="18.75" customHeight="1" x14ac:dyDescent="0.35">
      <c r="A30" s="78">
        <v>21</v>
      </c>
      <c r="B30" s="105"/>
      <c r="C30" s="83" t="s">
        <v>113</v>
      </c>
      <c r="D30" s="80">
        <v>7</v>
      </c>
      <c r="E30" s="80">
        <v>499</v>
      </c>
      <c r="F30" s="80">
        <v>87</v>
      </c>
      <c r="G30" s="80">
        <f t="shared" si="0"/>
        <v>586</v>
      </c>
      <c r="H30" s="84">
        <f t="shared" si="1"/>
        <v>0.85153583617747441</v>
      </c>
      <c r="I30" s="84">
        <f t="shared" si="2"/>
        <v>0.14846416382252559</v>
      </c>
    </row>
    <row r="31" spans="1:9" s="1" customFormat="1" ht="18.75" customHeight="1" x14ac:dyDescent="0.35">
      <c r="A31" s="78">
        <v>22</v>
      </c>
      <c r="B31" s="79" t="s">
        <v>114</v>
      </c>
      <c r="C31" s="83" t="s">
        <v>115</v>
      </c>
      <c r="D31" s="80">
        <v>8</v>
      </c>
      <c r="E31" s="80">
        <v>186</v>
      </c>
      <c r="F31" s="80">
        <v>81</v>
      </c>
      <c r="G31" s="80">
        <f t="shared" si="0"/>
        <v>267</v>
      </c>
      <c r="H31" s="84">
        <f t="shared" si="1"/>
        <v>0.6966292134831461</v>
      </c>
      <c r="I31" s="84">
        <f t="shared" si="2"/>
        <v>0.30337078651685395</v>
      </c>
    </row>
    <row r="32" spans="1:9" s="1" customFormat="1" ht="18.75" customHeight="1" x14ac:dyDescent="0.35">
      <c r="A32" s="78">
        <v>23</v>
      </c>
      <c r="B32" s="105" t="s">
        <v>116</v>
      </c>
      <c r="C32" s="83" t="s">
        <v>117</v>
      </c>
      <c r="D32" s="80">
        <v>8</v>
      </c>
      <c r="E32" s="80">
        <v>500</v>
      </c>
      <c r="F32" s="80">
        <v>324</v>
      </c>
      <c r="G32" s="80">
        <f t="shared" si="0"/>
        <v>824</v>
      </c>
      <c r="H32" s="84">
        <f t="shared" si="1"/>
        <v>0.60679611650485432</v>
      </c>
      <c r="I32" s="84">
        <f t="shared" si="2"/>
        <v>0.39320388349514562</v>
      </c>
    </row>
    <row r="33" spans="1:9" s="1" customFormat="1" ht="18.75" customHeight="1" x14ac:dyDescent="0.35">
      <c r="A33" s="78">
        <v>24</v>
      </c>
      <c r="B33" s="105"/>
      <c r="C33" s="83" t="s">
        <v>118</v>
      </c>
      <c r="D33" s="80">
        <v>8</v>
      </c>
      <c r="E33" s="80">
        <v>204</v>
      </c>
      <c r="F33" s="80">
        <v>69</v>
      </c>
      <c r="G33" s="80">
        <f t="shared" si="0"/>
        <v>273</v>
      </c>
      <c r="H33" s="84">
        <f t="shared" si="1"/>
        <v>0.74725274725274726</v>
      </c>
      <c r="I33" s="84">
        <f t="shared" si="2"/>
        <v>0.25274725274725274</v>
      </c>
    </row>
    <row r="34" spans="1:9" s="1" customFormat="1" ht="18.75" customHeight="1" x14ac:dyDescent="0.35">
      <c r="A34" s="78">
        <v>25</v>
      </c>
      <c r="B34" s="105"/>
      <c r="C34" s="83" t="s">
        <v>119</v>
      </c>
      <c r="D34" s="80">
        <v>8</v>
      </c>
      <c r="E34" s="80">
        <v>287</v>
      </c>
      <c r="F34" s="80">
        <v>146</v>
      </c>
      <c r="G34" s="80">
        <f t="shared" si="0"/>
        <v>433</v>
      </c>
      <c r="H34" s="84">
        <f t="shared" si="1"/>
        <v>0.66281755196304848</v>
      </c>
      <c r="I34" s="84">
        <f t="shared" si="2"/>
        <v>0.33718244803695152</v>
      </c>
    </row>
    <row r="35" spans="1:9" s="1" customFormat="1" ht="18.75" customHeight="1" x14ac:dyDescent="0.35">
      <c r="A35" s="78">
        <v>26</v>
      </c>
      <c r="B35" s="105" t="s">
        <v>120</v>
      </c>
      <c r="C35" s="83" t="s">
        <v>121</v>
      </c>
      <c r="D35" s="80">
        <v>7</v>
      </c>
      <c r="E35" s="80">
        <v>255</v>
      </c>
      <c r="F35" s="80">
        <v>0</v>
      </c>
      <c r="G35" s="80">
        <f t="shared" si="0"/>
        <v>255</v>
      </c>
      <c r="H35" s="84">
        <f t="shared" si="1"/>
        <v>1</v>
      </c>
      <c r="I35" s="84">
        <f t="shared" si="2"/>
        <v>0</v>
      </c>
    </row>
    <row r="36" spans="1:9" s="1" customFormat="1" ht="18.75" customHeight="1" x14ac:dyDescent="0.35">
      <c r="A36" s="78">
        <v>27</v>
      </c>
      <c r="B36" s="105"/>
      <c r="C36" s="83" t="s">
        <v>122</v>
      </c>
      <c r="D36" s="80">
        <v>8</v>
      </c>
      <c r="E36" s="80">
        <v>359</v>
      </c>
      <c r="F36" s="80">
        <v>0</v>
      </c>
      <c r="G36" s="80">
        <f t="shared" si="0"/>
        <v>359</v>
      </c>
      <c r="H36" s="84">
        <f t="shared" si="1"/>
        <v>1</v>
      </c>
      <c r="I36" s="84">
        <f t="shared" si="2"/>
        <v>0</v>
      </c>
    </row>
    <row r="37" spans="1:9" s="1" customFormat="1" ht="18.75" customHeight="1" x14ac:dyDescent="0.35">
      <c r="A37" s="78">
        <v>28</v>
      </c>
      <c r="B37" s="79" t="s">
        <v>123</v>
      </c>
      <c r="C37" s="83" t="s">
        <v>124</v>
      </c>
      <c r="D37" s="80">
        <v>5</v>
      </c>
      <c r="E37" s="80">
        <v>202</v>
      </c>
      <c r="F37" s="80">
        <v>0</v>
      </c>
      <c r="G37" s="80">
        <f t="shared" si="0"/>
        <v>202</v>
      </c>
      <c r="H37" s="84">
        <f t="shared" si="1"/>
        <v>1</v>
      </c>
      <c r="I37" s="84">
        <f t="shared" si="2"/>
        <v>0</v>
      </c>
    </row>
    <row r="38" spans="1:9" s="1" customFormat="1" ht="18.75" customHeight="1" x14ac:dyDescent="0.35">
      <c r="A38" s="78">
        <v>29</v>
      </c>
      <c r="B38" s="79" t="s">
        <v>125</v>
      </c>
      <c r="C38" s="83" t="s">
        <v>126</v>
      </c>
      <c r="D38" s="80">
        <v>7</v>
      </c>
      <c r="E38" s="80">
        <v>397</v>
      </c>
      <c r="F38" s="80">
        <v>216</v>
      </c>
      <c r="G38" s="80">
        <f t="shared" si="0"/>
        <v>613</v>
      </c>
      <c r="H38" s="84">
        <f t="shared" si="1"/>
        <v>0.64763458401305052</v>
      </c>
      <c r="I38" s="84">
        <f t="shared" si="2"/>
        <v>0.35236541598694943</v>
      </c>
    </row>
    <row r="39" spans="1:9" s="1" customFormat="1" ht="18.75" customHeight="1" x14ac:dyDescent="0.35">
      <c r="A39" s="78">
        <v>30</v>
      </c>
      <c r="B39" s="105" t="s">
        <v>127</v>
      </c>
      <c r="C39" s="83" t="s">
        <v>128</v>
      </c>
      <c r="D39" s="80">
        <v>6</v>
      </c>
      <c r="E39" s="80">
        <v>219</v>
      </c>
      <c r="F39" s="80">
        <v>14</v>
      </c>
      <c r="G39" s="80">
        <f t="shared" si="0"/>
        <v>233</v>
      </c>
      <c r="H39" s="84">
        <f t="shared" si="1"/>
        <v>0.93991416309012876</v>
      </c>
      <c r="I39" s="84">
        <f t="shared" si="2"/>
        <v>6.0085836909871244E-2</v>
      </c>
    </row>
    <row r="40" spans="1:9" s="1" customFormat="1" ht="18.75" customHeight="1" x14ac:dyDescent="0.35">
      <c r="A40" s="78">
        <v>31</v>
      </c>
      <c r="B40" s="105"/>
      <c r="C40" s="83" t="s">
        <v>129</v>
      </c>
      <c r="D40" s="80">
        <v>9</v>
      </c>
      <c r="E40" s="80">
        <v>1329</v>
      </c>
      <c r="F40" s="80">
        <v>225</v>
      </c>
      <c r="G40" s="80">
        <f t="shared" si="0"/>
        <v>1554</v>
      </c>
      <c r="H40" s="84">
        <f t="shared" si="1"/>
        <v>0.85521235521235517</v>
      </c>
      <c r="I40" s="84">
        <f t="shared" si="2"/>
        <v>0.14478764478764478</v>
      </c>
    </row>
    <row r="41" spans="1:9" s="1" customFormat="1" ht="18.75" customHeight="1" x14ac:dyDescent="0.35">
      <c r="A41" s="78">
        <v>32</v>
      </c>
      <c r="B41" s="105"/>
      <c r="C41" s="83" t="s">
        <v>130</v>
      </c>
      <c r="D41" s="80">
        <v>7</v>
      </c>
      <c r="E41" s="80">
        <v>627</v>
      </c>
      <c r="F41" s="80">
        <v>75</v>
      </c>
      <c r="G41" s="80">
        <f t="shared" si="0"/>
        <v>702</v>
      </c>
      <c r="H41" s="84">
        <f t="shared" si="1"/>
        <v>0.89316239316239321</v>
      </c>
      <c r="I41" s="84">
        <f t="shared" si="2"/>
        <v>0.10683760683760683</v>
      </c>
    </row>
    <row r="42" spans="1:9" s="1" customFormat="1" ht="18.75" customHeight="1" x14ac:dyDescent="0.35">
      <c r="A42" s="78">
        <v>33</v>
      </c>
      <c r="B42" s="105"/>
      <c r="C42" s="83" t="s">
        <v>131</v>
      </c>
      <c r="D42" s="80">
        <v>7</v>
      </c>
      <c r="E42" s="80">
        <v>545</v>
      </c>
      <c r="F42" s="80">
        <v>66</v>
      </c>
      <c r="G42" s="80">
        <f t="shared" si="0"/>
        <v>611</v>
      </c>
      <c r="H42" s="84">
        <f t="shared" si="1"/>
        <v>0.89198036006546644</v>
      </c>
      <c r="I42" s="84">
        <f t="shared" si="2"/>
        <v>0.10801963993453355</v>
      </c>
    </row>
    <row r="43" spans="1:9" s="1" customFormat="1" ht="18.75" customHeight="1" x14ac:dyDescent="0.35">
      <c r="A43" s="78">
        <v>34</v>
      </c>
      <c r="B43" s="105"/>
      <c r="C43" s="83" t="s">
        <v>132</v>
      </c>
      <c r="D43" s="80">
        <v>9</v>
      </c>
      <c r="E43" s="80">
        <v>972</v>
      </c>
      <c r="F43" s="80">
        <v>147</v>
      </c>
      <c r="G43" s="80">
        <f t="shared" si="0"/>
        <v>1119</v>
      </c>
      <c r="H43" s="84">
        <f t="shared" si="1"/>
        <v>0.86863270777479895</v>
      </c>
      <c r="I43" s="84">
        <f t="shared" si="2"/>
        <v>0.13136729222520108</v>
      </c>
    </row>
    <row r="44" spans="1:9" s="1" customFormat="1" ht="18.75" customHeight="1" x14ac:dyDescent="0.35">
      <c r="A44" s="78">
        <v>35</v>
      </c>
      <c r="B44" s="105"/>
      <c r="C44" s="83" t="s">
        <v>133</v>
      </c>
      <c r="D44" s="80">
        <v>6</v>
      </c>
      <c r="E44" s="80">
        <v>172</v>
      </c>
      <c r="F44" s="80">
        <v>0</v>
      </c>
      <c r="G44" s="80">
        <f t="shared" si="0"/>
        <v>172</v>
      </c>
      <c r="H44" s="84">
        <f t="shared" si="1"/>
        <v>1</v>
      </c>
      <c r="I44" s="84">
        <f t="shared" si="2"/>
        <v>0</v>
      </c>
    </row>
    <row r="45" spans="1:9" s="1" customFormat="1" ht="18.75" customHeight="1" x14ac:dyDescent="0.35">
      <c r="A45" s="78">
        <v>36</v>
      </c>
      <c r="B45" s="105"/>
      <c r="C45" s="83" t="s">
        <v>134</v>
      </c>
      <c r="D45" s="80">
        <v>5</v>
      </c>
      <c r="E45" s="80">
        <v>152</v>
      </c>
      <c r="F45" s="80">
        <v>0</v>
      </c>
      <c r="G45" s="80">
        <f t="shared" si="0"/>
        <v>152</v>
      </c>
      <c r="H45" s="84">
        <f t="shared" si="1"/>
        <v>1</v>
      </c>
      <c r="I45" s="84">
        <f t="shared" si="2"/>
        <v>0</v>
      </c>
    </row>
    <row r="46" spans="1:9" s="1" customFormat="1" ht="15" x14ac:dyDescent="0.4">
      <c r="A46" s="5"/>
      <c r="D46" s="81" t="s">
        <v>135</v>
      </c>
      <c r="E46" s="18">
        <f>SUM(E10:E45)</f>
        <v>18061</v>
      </c>
      <c r="F46" s="18">
        <f>SUM(F10:F45)</f>
        <v>2519</v>
      </c>
      <c r="G46" s="18">
        <f>SUM(G10:G45)</f>
        <v>20580</v>
      </c>
      <c r="H46" s="85">
        <f t="shared" ref="H46" si="3">+E46/G46</f>
        <v>0.87759961127308062</v>
      </c>
      <c r="I46" s="85">
        <f t="shared" ref="I46" si="4">+F46/G46</f>
        <v>0.12240038872691934</v>
      </c>
    </row>
  </sheetData>
  <mergeCells count="10">
    <mergeCell ref="B35:B36"/>
    <mergeCell ref="B39:B45"/>
    <mergeCell ref="E8:F8"/>
    <mergeCell ref="C2:I4"/>
    <mergeCell ref="B10:B12"/>
    <mergeCell ref="B19:B25"/>
    <mergeCell ref="B26:B28"/>
    <mergeCell ref="B29:B30"/>
    <mergeCell ref="B32:B34"/>
    <mergeCell ref="B13:B16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V1</vt:lpstr>
      <vt:lpstr>Matriz V2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CRISTIAN DAVID ALCARAZ IBATA</cp:lastModifiedBy>
  <cp:revision/>
  <dcterms:created xsi:type="dcterms:W3CDTF">2023-06-16T02:22:21Z</dcterms:created>
  <dcterms:modified xsi:type="dcterms:W3CDTF">2024-02-08T17:41:37Z</dcterms:modified>
  <cp:category/>
  <cp:contentStatus/>
</cp:coreProperties>
</file>