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applusglobal-my.sharepoint.com/personal/yuly_a_perez_applusglobal_com/Documents/OBRAS POR IMPUESTOS/6. Proyectos_OPI_2021/2. ETAPA PRECONTRACTUAL/2. LICITACIONES INTERVENTORIAS V2021/1. INTERVENTORIA  MEN MIE/"/>
    </mc:Choice>
  </mc:AlternateContent>
  <xr:revisionPtr revIDLastSave="445" documentId="8_{0F0C03D8-BABD-4499-8C41-5914AE789AA9}" xr6:coauthVersionLast="47" xr6:coauthVersionMax="47" xr10:uidLastSave="{C20A5A21-10A6-49FF-BCAD-2A6E1075DA4E}"/>
  <bookViews>
    <workbookView xWindow="-38400" yWindow="-1560" windowWidth="19200" windowHeight="15480" activeTab="2" xr2:uid="{E03A6061-0986-44F2-B162-39665EB716B1}"/>
  </bookViews>
  <sheets>
    <sheet name="PPTO INT MEI" sheetId="1" r:id="rId1"/>
    <sheet name="SARAVENA" sheetId="4" r:id="rId2"/>
    <sheet name="PUTUMAYO"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1" l="1"/>
  <c r="D8" i="1"/>
  <c r="D7" i="1"/>
  <c r="D6" i="1"/>
  <c r="E7" i="1"/>
  <c r="E6" i="1" l="1"/>
  <c r="H36" i="5"/>
  <c r="H35" i="5"/>
  <c r="H34" i="5"/>
  <c r="H29" i="5"/>
  <c r="H28" i="5"/>
  <c r="H27" i="5"/>
  <c r="H26" i="5"/>
  <c r="H25" i="5"/>
  <c r="H24" i="5"/>
  <c r="H23" i="5"/>
  <c r="H22" i="5"/>
  <c r="H18" i="5"/>
  <c r="H20" i="5" s="1"/>
  <c r="H17" i="5"/>
  <c r="H16" i="5"/>
  <c r="H15" i="5"/>
  <c r="H14" i="5"/>
  <c r="H13" i="5"/>
  <c r="H12" i="5"/>
  <c r="H11" i="5"/>
  <c r="H10" i="5"/>
  <c r="H9" i="5"/>
  <c r="H8" i="5"/>
  <c r="H36" i="4"/>
  <c r="H34" i="4"/>
  <c r="H29" i="4"/>
  <c r="H27" i="4"/>
  <c r="H26" i="4"/>
  <c r="H25" i="4"/>
  <c r="H24" i="4"/>
  <c r="H23" i="4"/>
  <c r="H22" i="4"/>
  <c r="H35" i="4"/>
  <c r="H17" i="4"/>
  <c r="H16" i="4"/>
  <c r="H15" i="4"/>
  <c r="H14" i="4"/>
  <c r="H13" i="4"/>
  <c r="H12" i="4"/>
  <c r="H11" i="4"/>
  <c r="H10" i="4"/>
  <c r="H9" i="4"/>
  <c r="H8" i="4"/>
  <c r="H30" i="5" l="1"/>
  <c r="H38" i="5" s="1"/>
  <c r="H28" i="4"/>
  <c r="H30" i="4" s="1"/>
  <c r="H18" i="4"/>
  <c r="H20" i="4" s="1"/>
  <c r="H39" i="5" l="1"/>
  <c r="H40" i="5"/>
  <c r="H38" i="4"/>
  <c r="H39" i="4"/>
  <c r="H40" i="4" s="1"/>
</calcChain>
</file>

<file path=xl/sharedStrings.xml><?xml version="1.0" encoding="utf-8"?>
<sst xmlns="http://schemas.openxmlformats.org/spreadsheetml/2006/main" count="179" uniqueCount="61">
  <si>
    <t>PROYECTO</t>
  </si>
  <si>
    <t>DESCRIPCIÓN</t>
  </si>
  <si>
    <t>VALOR MÍNIMO (90%) PRESUPUESTO ESTIMADO</t>
  </si>
  <si>
    <t>TOTAL</t>
  </si>
  <si>
    <t>UNIDAD</t>
  </si>
  <si>
    <r>
      <t>VALOR MÁXIMO PRESUPUESTO ESTIMADO</t>
    </r>
    <r>
      <rPr>
        <sz val="8"/>
        <color theme="1"/>
        <rFont val="Calibri"/>
        <family val="2"/>
        <scheme val="minor"/>
      </rPr>
      <t> </t>
    </r>
  </si>
  <si>
    <t>“MEJORAMIENTO DE INFRAESTRUCTURA PARA LAS INSTITUCIONES EDUCATIVAS UBICADAS EN EL MUNICIPIO DE SARAVENA, DEPARTAMENTO DE ARAUCA”</t>
  </si>
  <si>
    <t>“MEJORAMIENTO DE INFRAESTRUCTURA PARA LAS INSTITUCIONES EDUCATIVAS UBICADAS EN EL MUNICIPIO DE VALLE DEL GUAMUEZ, PUERTO CAICEDO Y PUERTO LEGUÍZAMO EN EL DEPARTAMENTO DEL PUTUMAYO”</t>
  </si>
  <si>
    <t>Alquiler Camioneta</t>
  </si>
  <si>
    <t>DESGLOSE DE LA OFERTA ECONÓMICA</t>
  </si>
  <si>
    <t>PLAZO (meses)</t>
  </si>
  <si>
    <t>1. COSTOS DIRECTOS DE PERSONAL</t>
  </si>
  <si>
    <t>CANTIDAD DE PERSONAS
(1)</t>
  </si>
  <si>
    <t>PORCENTAJE DE DEDICACIÓN
(2)</t>
  </si>
  <si>
    <t>TIEMPO EN MESES 
(3)</t>
  </si>
  <si>
    <t>SALARIO BASE
(4)</t>
  </si>
  <si>
    <t>VALOR PARCIAL COSTOS DIRECTOS DE PERSONAL
(1)*(2)*(3)*(4) = (5)</t>
  </si>
  <si>
    <t>un</t>
  </si>
  <si>
    <t>SUBTOTAL COSTOS DIRECTOS DE PERSONAL =  SUMATORIA DE (5) = (6)</t>
  </si>
  <si>
    <t>FACTOR MULTIPLICADOR - FM = (7)</t>
  </si>
  <si>
    <t>TOTAL COSTOS DIRECTOS DE PERSONAL  = (6) * (7) = (A)</t>
  </si>
  <si>
    <r>
      <rPr>
        <b/>
        <sz val="11"/>
        <color rgb="FF0000FF"/>
        <rFont val="Arial"/>
        <family val="2"/>
      </rPr>
      <t>ETAPA 2 : LIQUIDACIÓN</t>
    </r>
    <r>
      <rPr>
        <b/>
        <sz val="11"/>
        <color theme="1"/>
        <rFont val="Arial"/>
        <family val="2"/>
      </rPr>
      <t xml:space="preserve">
PERSONAL ESPECIALISTA, PROFESIONAL O DE APOYO.</t>
    </r>
  </si>
  <si>
    <t>2. OTROS COSTOS DIRECTOS</t>
  </si>
  <si>
    <t>CANTIDAD
(8)</t>
  </si>
  <si>
    <t>PORCENTAJE DE USO MENSUAL 
(9)</t>
  </si>
  <si>
    <t>TIEMPO DE USO EN MESES
(10)</t>
  </si>
  <si>
    <t xml:space="preserve">VALOR / MES
(11) </t>
  </si>
  <si>
    <t>VALOR PARCIAL OTROS COSTOS DIRECTOS
(8)*(9)*(10)*(11) = (12)</t>
  </si>
  <si>
    <t>TOTAL OTROS COSTOS DIRECTOS  =  SUMATORIA DE (12) = (B)</t>
  </si>
  <si>
    <t>TOTAL INTERVENTORÍA  =  SUMATORIA DE (A) + (B) = (C)</t>
  </si>
  <si>
    <t>IVA  = 19% * (C) = (D)</t>
  </si>
  <si>
    <t>TOTAL INTERVENTORÍA INCLUIDO IVA = COSTO TOTAL = (C) + (D)</t>
  </si>
  <si>
    <r>
      <rPr>
        <b/>
        <sz val="11"/>
        <color theme="1"/>
        <rFont val="Arial"/>
        <family val="2"/>
      </rPr>
      <t>Nota 1:</t>
    </r>
    <r>
      <rPr>
        <sz val="11"/>
        <color theme="1"/>
        <rFont val="Arial"/>
        <family val="2"/>
      </rPr>
      <t xml:space="preserve"> Se llama “unidad” a la referencia convencional que se usa para medir o cuantificar las cosas.</t>
    </r>
  </si>
  <si>
    <r>
      <rPr>
        <b/>
        <sz val="11"/>
        <color theme="1"/>
        <rFont val="Arial"/>
        <family val="2"/>
      </rPr>
      <t>Nota 2:</t>
    </r>
    <r>
      <rPr>
        <sz val="11"/>
        <color theme="1"/>
        <rFont val="Arial"/>
        <family val="2"/>
      </rPr>
      <t xml:space="preserve"> Se llama “porcentaje de uso mensual” a la referencia que establece el uso porcentual de cada uno de los otros costos directos, según las estimaciones de cada oferente.</t>
    </r>
  </si>
  <si>
    <r>
      <rPr>
        <b/>
        <sz val="11"/>
        <color theme="1"/>
        <rFont val="Arial"/>
        <family val="2"/>
      </rPr>
      <t>Nota 3:</t>
    </r>
    <r>
      <rPr>
        <sz val="11"/>
        <color theme="1"/>
        <rFont val="Arial"/>
        <family val="2"/>
      </rPr>
      <t xml:space="preserve"> El Factor Multiplicador debe contener como minimo los aspectos mencionados en el anexo Factor Multiplicador sin que el oferente se limite al contenido.</t>
    </r>
  </si>
  <si>
    <r>
      <rPr>
        <b/>
        <sz val="11"/>
        <color theme="1"/>
        <rFont val="Arial"/>
        <family val="2"/>
      </rPr>
      <t>Nota 4:</t>
    </r>
    <r>
      <rPr>
        <sz val="11"/>
        <color theme="1"/>
        <rFont val="Arial"/>
        <family val="2"/>
      </rPr>
      <t xml:space="preserve"> La incorporación de recursos de la Interventoría estará acorde con las necesidades que vaya demandando el inicio de la ejecución de las obras. Durante la ejecución del contrato, la utilización de los recursos de Interventoría será coherente con el desarrollo de la obra. La utilización de los especialistas dependerá de las necesidades propias de cada proyecto según sus características particulares.</t>
    </r>
  </si>
  <si>
    <r>
      <rPr>
        <b/>
        <sz val="11"/>
        <color theme="1"/>
        <rFont val="Arial"/>
        <family val="2"/>
      </rPr>
      <t>Nota 5</t>
    </r>
    <r>
      <rPr>
        <sz val="11"/>
        <color theme="1"/>
        <rFont val="Arial"/>
        <family val="2"/>
      </rPr>
      <t>: Los profesionales con dedicación completa para la Interventoría del proyecto debe residir en el lugar de ejecución de la obra, so pena de incurrir en falta grava a las obligaciones, con las consecuentes sanciones contractuales.</t>
    </r>
  </si>
  <si>
    <r>
      <rPr>
        <b/>
        <sz val="11"/>
        <color theme="1"/>
        <rFont val="Arial"/>
        <family val="2"/>
      </rPr>
      <t>Nota 6</t>
    </r>
    <r>
      <rPr>
        <sz val="11"/>
        <color theme="1"/>
        <rFont val="Arial"/>
        <family val="2"/>
      </rPr>
      <t>: Para el reconocimiento de los gastos deberá tenerse en cuenta la forma de pago establecida en el pliego de condiciones y contrato y las indicaciones pertinentes del Manual de Interventoría vigente, o el que lo modifique o sustituya. Se tendrá en cuenta lo siguiente, según corresponda.</t>
    </r>
  </si>
  <si>
    <t>Nota 7: Los costos directos de personal deben estar soportados por la nómina firmada, los cuales se anexarán al acta de costos para el trámite correspondiente ante la supervisión y Contratante.</t>
  </si>
  <si>
    <r>
      <rPr>
        <b/>
        <sz val="11"/>
        <color theme="1"/>
        <rFont val="Arial"/>
        <family val="2"/>
      </rPr>
      <t>Nota 8</t>
    </r>
    <r>
      <rPr>
        <sz val="11"/>
        <color theme="1"/>
        <rFont val="Arial"/>
        <family val="2"/>
      </rPr>
      <t>: La participación del personal en el Proyecto y la utilización de los otros costos directos, se pagarán mensualmente, de conformidad con la programación de recursos aprobada por el Supervisor del Contrato.</t>
    </r>
  </si>
  <si>
    <t>La incorporación de recursos de la interventoría estará acorde con las necesidades que vaya demandando el inicio de la ejecución del proyecto. Durante la ejecución del contrato, la utilización de los recursos de la interventoría será coherente con el desarrollo del proyecto. En el caso de requerirse durante la ejecución del contrato un especialista diferente a los previstos en estos términos de referencia podrá ser aprobado previa justificación de acuerdo con los procedimientos contractuales correspondientes ante el contratante, el contribuyente y la Entidad Nacional Competente.</t>
  </si>
  <si>
    <t>NOMBRE DEL PROPONENTE:</t>
  </si>
  <si>
    <t>REPRESENTANTE LEGAL (nombre):</t>
  </si>
  <si>
    <t>FECHA:</t>
  </si>
  <si>
    <t>FIRMA</t>
  </si>
  <si>
    <t>ANEXO XXX</t>
  </si>
  <si>
    <t>OBJETO DEL PROYECTO: 
“MEJORAMIENTO DE INFRAESTRUCTURA PARA LAS INSTITUCIONES EDUCATIVAS UBICADAS EN EL MUNICIPIO DE SARAVENA, DEPARTAMENTO DE ARAUCA”</t>
  </si>
  <si>
    <r>
      <rPr>
        <b/>
        <sz val="11"/>
        <color rgb="FF0000FF"/>
        <rFont val="Arial"/>
        <family val="2"/>
      </rPr>
      <t>ETAPA 1 : EJECUCIÓN</t>
    </r>
    <r>
      <rPr>
        <b/>
        <sz val="11"/>
        <color theme="1"/>
        <rFont val="Arial"/>
        <family val="2"/>
      </rPr>
      <t xml:space="preserve">
PERSONAL ESPECIALISTA, PROFESIONAL O DE APOYO.</t>
    </r>
  </si>
  <si>
    <t>Director de interventoría</t>
  </si>
  <si>
    <t>Ingeniero residente de interventoría</t>
  </si>
  <si>
    <t>Especialista estructuras</t>
  </si>
  <si>
    <t>Profesional en hseq</t>
  </si>
  <si>
    <t>Profesional en redes hidráulicas</t>
  </si>
  <si>
    <t>Profesional en redes eléctricas</t>
  </si>
  <si>
    <t>Inspector 1</t>
  </si>
  <si>
    <t>Inspector 2</t>
  </si>
  <si>
    <t>Inspector 3</t>
  </si>
  <si>
    <t>Profesional documental</t>
  </si>
  <si>
    <t>Alquiler oficinas en zona intervención proyecto</t>
  </si>
  <si>
    <t>mes</t>
  </si>
  <si>
    <t>OBJETO DEL PROYECTO: 
“MEJORAMIENTO DE INFRAESTRUCTURA PARA LAS INSTITUCIONES EDUCATIVAS UBICADAS EN EL MUNICIPIO DE VALLE DEL GUAMUEZ, PUERTO CAICEDO Y PUERTO LEGUÍZAMO EN EL DEPARTAMENTO DEL PUTUMAYO”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</si>
</sst>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quot;$&quot;\ * #,##0.00_);_(&quot;$&quot;\ * \(#,##0.00\);_(&quot;$&quot;\ * &quot;-&quot;??_);_(@_)"/>
  </numFmts>
  <fonts count="11" x14ac:knownFonts="1">
    <font>
      <sz val="11"/>
      <color theme="1"/>
      <name val="Calibri"/>
      <family val="2"/>
      <scheme val="minor"/>
    </font>
    <font>
      <sz val="11"/>
      <color theme="1"/>
      <name val="Calibri"/>
      <family val="2"/>
      <scheme val="minor"/>
    </font>
    <font>
      <b/>
      <sz val="11"/>
      <color rgb="FF000000"/>
      <name val="Calibri"/>
      <family val="2"/>
      <scheme val="minor"/>
    </font>
    <font>
      <sz val="11"/>
      <color rgb="FF000000"/>
      <name val="Calibri"/>
      <family val="2"/>
      <scheme val="minor"/>
    </font>
    <font>
      <sz val="8"/>
      <color theme="1"/>
      <name val="Calibri"/>
      <family val="2"/>
      <scheme val="minor"/>
    </font>
    <font>
      <b/>
      <sz val="11"/>
      <color rgb="FFFF0000"/>
      <name val="Calibri"/>
      <family val="2"/>
      <scheme val="minor"/>
    </font>
    <font>
      <sz val="11"/>
      <color theme="1"/>
      <name val="Arial"/>
      <family val="2"/>
    </font>
    <font>
      <b/>
      <sz val="11"/>
      <color theme="1"/>
      <name val="Arial"/>
      <family val="2"/>
    </font>
    <font>
      <b/>
      <sz val="12"/>
      <name val="Arial"/>
      <family val="2"/>
    </font>
    <font>
      <b/>
      <sz val="11"/>
      <color rgb="FF0000FF"/>
      <name val="Arial"/>
      <family val="2"/>
    </font>
    <font>
      <sz val="12"/>
      <color theme="1"/>
      <name val="Arial"/>
      <family val="2"/>
    </font>
  </fonts>
  <fills count="2">
    <fill>
      <patternFill patternType="none"/>
    </fill>
    <fill>
      <patternFill patternType="gray125"/>
    </fill>
  </fills>
  <borders count="2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87">
    <xf numFmtId="0" fontId="0" fillId="0" borderId="0" xfId="0"/>
    <xf numFmtId="0" fontId="2" fillId="0" borderId="1" xfId="0" applyFont="1" applyBorder="1" applyAlignment="1">
      <alignment horizontal="center" vertical="center" wrapText="1"/>
    </xf>
    <xf numFmtId="0" fontId="3" fillId="0" borderId="3" xfId="0" applyFont="1" applyBorder="1" applyAlignment="1">
      <alignment horizontal="center" vertical="center" wrapText="1"/>
    </xf>
    <xf numFmtId="0" fontId="2" fillId="0" borderId="2" xfId="0" applyFont="1" applyBorder="1" applyAlignment="1">
      <alignment horizontal="center" vertical="center" wrapText="1"/>
    </xf>
    <xf numFmtId="0" fontId="0" fillId="0" borderId="4" xfId="0" applyBorder="1" applyAlignment="1">
      <alignment horizontal="center" vertical="center" wrapText="1"/>
    </xf>
    <xf numFmtId="0" fontId="6" fillId="0" borderId="0" xfId="0" applyFont="1"/>
    <xf numFmtId="0" fontId="7" fillId="0" borderId="3" xfId="0" applyFont="1" applyBorder="1"/>
    <xf numFmtId="2" fontId="7" fillId="0" borderId="3" xfId="0" applyNumberFormat="1" applyFont="1" applyBorder="1"/>
    <xf numFmtId="0" fontId="7" fillId="0" borderId="11" xfId="0" applyFont="1" applyBorder="1" applyAlignment="1">
      <alignment horizontal="left" vertical="center" wrapText="1"/>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6" fillId="0" borderId="14" xfId="0" applyFont="1" applyBorder="1"/>
    <xf numFmtId="0" fontId="6" fillId="0" borderId="15" xfId="0" applyFont="1" applyBorder="1" applyAlignment="1">
      <alignment horizontal="center"/>
    </xf>
    <xf numFmtId="2" fontId="6" fillId="0" borderId="15" xfId="0" applyNumberFormat="1" applyFont="1" applyBorder="1"/>
    <xf numFmtId="10" fontId="6" fillId="0" borderId="15" xfId="0" applyNumberFormat="1" applyFont="1" applyBorder="1"/>
    <xf numFmtId="164" fontId="6" fillId="0" borderId="15" xfId="0" applyNumberFormat="1" applyFont="1" applyBorder="1" applyProtection="1">
      <protection locked="0"/>
    </xf>
    <xf numFmtId="0" fontId="6" fillId="0" borderId="17" xfId="0" applyFont="1" applyBorder="1"/>
    <xf numFmtId="0" fontId="6" fillId="0" borderId="6" xfId="0" applyFont="1" applyBorder="1" applyAlignment="1">
      <alignment horizontal="center"/>
    </xf>
    <xf numFmtId="2" fontId="6" fillId="0" borderId="6" xfId="0" applyNumberFormat="1" applyFont="1" applyBorder="1"/>
    <xf numFmtId="10" fontId="6" fillId="0" borderId="6" xfId="0" applyNumberFormat="1" applyFont="1" applyBorder="1"/>
    <xf numFmtId="164" fontId="6" fillId="0" borderId="6" xfId="0" applyNumberFormat="1" applyFont="1" applyBorder="1" applyProtection="1">
      <protection locked="0"/>
    </xf>
    <xf numFmtId="0" fontId="6" fillId="0" borderId="18" xfId="0" applyFont="1" applyBorder="1"/>
    <xf numFmtId="44" fontId="6" fillId="0" borderId="0" xfId="1" applyFont="1" applyAlignment="1" applyProtection="1"/>
    <xf numFmtId="2" fontId="6" fillId="0" borderId="7" xfId="0" applyNumberFormat="1" applyFont="1" applyBorder="1"/>
    <xf numFmtId="10" fontId="6" fillId="0" borderId="7" xfId="0" applyNumberFormat="1" applyFont="1" applyBorder="1"/>
    <xf numFmtId="164" fontId="6" fillId="0" borderId="7" xfId="0" applyNumberFormat="1" applyFont="1" applyBorder="1" applyProtection="1">
      <protection locked="0"/>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0" xfId="0" applyFont="1" applyBorder="1" applyAlignment="1">
      <alignment horizontal="center" vertical="center" wrapText="1"/>
    </xf>
    <xf numFmtId="0" fontId="6" fillId="0" borderId="22" xfId="0" applyFont="1" applyBorder="1" applyAlignment="1">
      <alignment horizontal="left" vertical="center"/>
    </xf>
    <xf numFmtId="0" fontId="6" fillId="0" borderId="23" xfId="0" applyFont="1" applyBorder="1" applyAlignment="1">
      <alignment horizontal="center" vertical="center"/>
    </xf>
    <xf numFmtId="10" fontId="7" fillId="0" borderId="1" xfId="0" applyNumberFormat="1" applyFont="1" applyBorder="1"/>
    <xf numFmtId="0" fontId="6" fillId="0" borderId="8" xfId="0" applyFont="1" applyBorder="1"/>
    <xf numFmtId="0" fontId="6" fillId="0" borderId="25" xfId="0" applyFont="1" applyBorder="1"/>
    <xf numFmtId="0" fontId="6" fillId="0" borderId="26" xfId="0" applyFont="1" applyBorder="1"/>
    <xf numFmtId="0" fontId="6" fillId="0" borderId="27" xfId="0" applyFont="1" applyBorder="1"/>
    <xf numFmtId="0" fontId="3" fillId="0" borderId="0" xfId="0" applyFont="1" applyAlignment="1">
      <alignment horizontal="justify" vertical="center"/>
    </xf>
    <xf numFmtId="0" fontId="10" fillId="0" borderId="26" xfId="0" applyFont="1" applyBorder="1"/>
    <xf numFmtId="0" fontId="10" fillId="0" borderId="27" xfId="0" applyFont="1" applyBorder="1"/>
    <xf numFmtId="0" fontId="10" fillId="0" borderId="8" xfId="0" applyFont="1" applyBorder="1" applyAlignment="1">
      <alignment vertical="top"/>
    </xf>
    <xf numFmtId="0" fontId="10" fillId="0" borderId="25" xfId="0" applyFont="1" applyBorder="1"/>
    <xf numFmtId="0" fontId="10" fillId="0" borderId="25" xfId="0" applyFont="1" applyBorder="1" applyAlignment="1">
      <alignment vertical="top"/>
    </xf>
    <xf numFmtId="0" fontId="6" fillId="0" borderId="14" xfId="0" applyFont="1" applyBorder="1" applyAlignment="1">
      <alignment horizontal="left" vertical="center"/>
    </xf>
    <xf numFmtId="0" fontId="6" fillId="0" borderId="15" xfId="0" applyFont="1" applyBorder="1" applyAlignment="1">
      <alignment horizontal="center" vertical="center"/>
    </xf>
    <xf numFmtId="44" fontId="6" fillId="0" borderId="0" xfId="1" applyFont="1"/>
    <xf numFmtId="44" fontId="6" fillId="0" borderId="10" xfId="1" applyFont="1" applyBorder="1"/>
    <xf numFmtId="44" fontId="7" fillId="0" borderId="13" xfId="1" applyFont="1" applyBorder="1" applyAlignment="1">
      <alignment horizontal="center" vertical="center" wrapText="1"/>
    </xf>
    <xf numFmtId="44" fontId="6" fillId="0" borderId="16" xfId="1" applyFont="1" applyBorder="1" applyProtection="1">
      <protection locked="0"/>
    </xf>
    <xf numFmtId="44" fontId="7" fillId="0" borderId="2" xfId="1" applyFont="1" applyBorder="1" applyProtection="1">
      <protection locked="0"/>
    </xf>
    <xf numFmtId="44" fontId="7" fillId="0" borderId="21" xfId="1" applyFont="1" applyBorder="1" applyAlignment="1">
      <alignment horizontal="center" vertical="center" wrapText="1"/>
    </xf>
    <xf numFmtId="44" fontId="7" fillId="0" borderId="13" xfId="1" applyFont="1" applyBorder="1" applyProtection="1">
      <protection locked="0"/>
    </xf>
    <xf numFmtId="44" fontId="6" fillId="0" borderId="10" xfId="1" applyFont="1" applyBorder="1" applyProtection="1">
      <protection locked="0"/>
    </xf>
    <xf numFmtId="44" fontId="7" fillId="0" borderId="1" xfId="1" applyFont="1" applyBorder="1" applyProtection="1">
      <protection locked="0"/>
    </xf>
    <xf numFmtId="44" fontId="6" fillId="0" borderId="28" xfId="1" applyFont="1" applyBorder="1"/>
    <xf numFmtId="44" fontId="10" fillId="0" borderId="28" xfId="1" applyFont="1" applyBorder="1"/>
    <xf numFmtId="44" fontId="10" fillId="0" borderId="4" xfId="1" applyFont="1" applyBorder="1"/>
    <xf numFmtId="0" fontId="6" fillId="0" borderId="23" xfId="0" applyFont="1" applyBorder="1" applyAlignment="1">
      <alignment horizontal="center" vertical="center" wrapText="1"/>
    </xf>
    <xf numFmtId="9" fontId="6" fillId="0" borderId="23" xfId="0" applyNumberFormat="1" applyFont="1" applyBorder="1" applyAlignment="1">
      <alignment horizontal="center" vertical="center" wrapText="1"/>
    </xf>
    <xf numFmtId="44" fontId="6" fillId="0" borderId="23" xfId="1" applyFont="1" applyBorder="1" applyAlignment="1">
      <alignment horizontal="center" vertical="center" wrapText="1"/>
    </xf>
    <xf numFmtId="44" fontId="6" fillId="0" borderId="24" xfId="1" applyFont="1" applyBorder="1" applyAlignment="1">
      <alignment horizontal="center" vertical="center" wrapText="1"/>
    </xf>
    <xf numFmtId="2" fontId="6" fillId="0" borderId="15" xfId="0" applyNumberFormat="1" applyFont="1" applyBorder="1" applyAlignment="1">
      <alignment horizontal="center" vertical="center"/>
    </xf>
    <xf numFmtId="10" fontId="6" fillId="0" borderId="15" xfId="0" applyNumberFormat="1" applyFont="1" applyBorder="1" applyAlignment="1">
      <alignment horizontal="center" vertical="center"/>
    </xf>
    <xf numFmtId="164" fontId="6" fillId="0" borderId="15" xfId="0" applyNumberFormat="1" applyFont="1" applyBorder="1" applyAlignment="1" applyProtection="1">
      <alignment horizontal="center" vertical="center"/>
      <protection locked="0"/>
    </xf>
    <xf numFmtId="44" fontId="6" fillId="0" borderId="16" xfId="1" applyFont="1" applyBorder="1" applyAlignment="1" applyProtection="1">
      <alignment horizontal="center" vertical="center"/>
      <protection locked="0"/>
    </xf>
    <xf numFmtId="44" fontId="5" fillId="0" borderId="4" xfId="0" applyNumberFormat="1" applyFont="1" applyBorder="1" applyAlignment="1">
      <alignment horizontal="center" vertical="center" wrapText="1"/>
    </xf>
    <xf numFmtId="44" fontId="5" fillId="0" borderId="4" xfId="1"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6" fillId="0" borderId="18" xfId="0" applyFont="1" applyBorder="1" applyAlignment="1">
      <alignment horizontal="left" vertical="center" wrapText="1"/>
    </xf>
    <xf numFmtId="0" fontId="6" fillId="0" borderId="0" xfId="0" applyFont="1" applyAlignment="1">
      <alignment horizontal="left" vertical="center" wrapText="1"/>
    </xf>
    <xf numFmtId="0" fontId="6" fillId="0" borderId="10" xfId="0" applyFont="1" applyBorder="1" applyAlignment="1">
      <alignment horizontal="left" vertical="center" wrapText="1"/>
    </xf>
    <xf numFmtId="0" fontId="6" fillId="0" borderId="5" xfId="0" applyFont="1" applyBorder="1" applyAlignment="1">
      <alignment horizontal="left" vertical="center" wrapText="1"/>
    </xf>
    <xf numFmtId="0" fontId="6" fillId="0" borderId="9" xfId="0"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Border="1" applyAlignment="1">
      <alignment horizontal="left" vertical="center" wrapText="1"/>
    </xf>
    <xf numFmtId="0" fontId="7" fillId="0" borderId="5" xfId="0" applyFont="1" applyBorder="1" applyAlignment="1">
      <alignment horizontal="right"/>
    </xf>
    <xf numFmtId="0" fontId="7" fillId="0" borderId="9" xfId="0" applyFont="1" applyBorder="1" applyAlignment="1">
      <alignment horizontal="right"/>
    </xf>
    <xf numFmtId="0" fontId="7" fillId="0" borderId="2" xfId="0" applyFont="1" applyBorder="1" applyAlignment="1">
      <alignment horizontal="right"/>
    </xf>
    <xf numFmtId="0" fontId="7" fillId="0" borderId="5" xfId="0" applyFont="1" applyBorder="1" applyAlignment="1">
      <alignment horizontal="center"/>
    </xf>
    <xf numFmtId="0" fontId="7" fillId="0" borderId="9" xfId="0" applyFont="1" applyBorder="1" applyAlignment="1">
      <alignment horizontal="center"/>
    </xf>
    <xf numFmtId="0" fontId="7" fillId="0" borderId="2" xfId="0" applyFont="1" applyBorder="1" applyAlignment="1">
      <alignment horizontal="center"/>
    </xf>
    <xf numFmtId="0" fontId="7" fillId="0" borderId="5" xfId="0" applyFont="1" applyBorder="1" applyAlignment="1">
      <alignment horizontal="left"/>
    </xf>
    <xf numFmtId="0" fontId="7" fillId="0" borderId="9" xfId="0" applyFont="1" applyBorder="1" applyAlignment="1">
      <alignment horizontal="left"/>
    </xf>
    <xf numFmtId="0" fontId="7" fillId="0" borderId="2" xfId="0" applyFont="1" applyBorder="1" applyAlignment="1">
      <alignment horizontal="left"/>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6C475-90C3-482A-9CF8-AEF303147931}">
  <dimension ref="B4:E8"/>
  <sheetViews>
    <sheetView workbookViewId="0">
      <selection activeCell="E9" sqref="E9"/>
    </sheetView>
  </sheetViews>
  <sheetFormatPr baseColWidth="10" defaultRowHeight="15" x14ac:dyDescent="0.25"/>
  <cols>
    <col min="3" max="3" width="30.5703125" customWidth="1"/>
    <col min="4" max="5" width="23" customWidth="1"/>
    <col min="7" max="10" width="25.5703125" customWidth="1"/>
  </cols>
  <sheetData>
    <row r="4" spans="2:5" ht="15.75" thickBot="1" x14ac:dyDescent="0.3"/>
    <row r="5" spans="2:5" ht="45.75" thickBot="1" x14ac:dyDescent="0.3">
      <c r="B5" s="1" t="s">
        <v>0</v>
      </c>
      <c r="C5" s="3" t="s">
        <v>1</v>
      </c>
      <c r="D5" s="3" t="s">
        <v>2</v>
      </c>
      <c r="E5" s="3" t="s">
        <v>5</v>
      </c>
    </row>
    <row r="6" spans="2:5" ht="90.75" thickBot="1" x14ac:dyDescent="0.3">
      <c r="B6" s="2">
        <v>1</v>
      </c>
      <c r="C6" s="4" t="s">
        <v>6</v>
      </c>
      <c r="D6" s="65">
        <f>ROUND(E6*0.9,0)</f>
        <v>285316592</v>
      </c>
      <c r="E6" s="64">
        <f>+SARAVENA!H40</f>
        <v>317018436</v>
      </c>
    </row>
    <row r="7" spans="2:5" ht="120.75" thickBot="1" x14ac:dyDescent="0.3">
      <c r="B7" s="2">
        <v>2</v>
      </c>
      <c r="C7" s="4" t="s">
        <v>7</v>
      </c>
      <c r="D7" s="65">
        <f>ROUND(E7*0.9,0)</f>
        <v>285316592</v>
      </c>
      <c r="E7" s="64">
        <f>+PUTUMAYO!H40</f>
        <v>317018436</v>
      </c>
    </row>
    <row r="8" spans="2:5" ht="15.75" thickBot="1" x14ac:dyDescent="0.3">
      <c r="B8" s="66" t="s">
        <v>3</v>
      </c>
      <c r="C8" s="67"/>
      <c r="D8" s="64">
        <f>+SUM(D6:D7)</f>
        <v>570633184</v>
      </c>
      <c r="E8" s="64">
        <f>+SUM(E6:E7)</f>
        <v>634036872</v>
      </c>
    </row>
  </sheetData>
  <mergeCells count="1">
    <mergeCell ref="B8:C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7174C-B59B-4DA7-8FF0-A4128C94E4B3}">
  <dimension ref="B1:I53"/>
  <sheetViews>
    <sheetView showGridLines="0" topLeftCell="A10" zoomScaleNormal="100" workbookViewId="0">
      <selection activeCell="E27" sqref="E27"/>
    </sheetView>
  </sheetViews>
  <sheetFormatPr baseColWidth="10" defaultColWidth="11.42578125" defaultRowHeight="14.25" x14ac:dyDescent="0.2"/>
  <cols>
    <col min="1" max="1" width="3.7109375" style="5" customWidth="1"/>
    <col min="2" max="2" width="44.140625" style="5" customWidth="1"/>
    <col min="3" max="3" width="9.140625" style="5" bestFit="1" customWidth="1"/>
    <col min="4" max="4" width="17.42578125" style="5" customWidth="1"/>
    <col min="5" max="5" width="17.140625" style="5" customWidth="1"/>
    <col min="6" max="6" width="12.140625" style="5" bestFit="1" customWidth="1"/>
    <col min="7" max="7" width="18.140625" style="5" customWidth="1"/>
    <col min="8" max="8" width="29" style="44" customWidth="1"/>
    <col min="9" max="9" width="4.5703125" style="5" customWidth="1"/>
    <col min="10" max="16384" width="11.42578125" style="5"/>
  </cols>
  <sheetData>
    <row r="1" spans="2:9" ht="15" thickBot="1" x14ac:dyDescent="0.25"/>
    <row r="2" spans="2:9" ht="15.75" thickBot="1" x14ac:dyDescent="0.3">
      <c r="B2" s="78" t="s">
        <v>45</v>
      </c>
      <c r="C2" s="79"/>
      <c r="D2" s="79"/>
      <c r="E2" s="79"/>
      <c r="F2" s="79"/>
      <c r="G2" s="79"/>
      <c r="H2" s="80"/>
    </row>
    <row r="3" spans="2:9" ht="15.75" thickBot="1" x14ac:dyDescent="0.3">
      <c r="B3" s="78" t="s">
        <v>9</v>
      </c>
      <c r="C3" s="79"/>
      <c r="D3" s="79"/>
      <c r="E3" s="79"/>
      <c r="F3" s="79"/>
      <c r="G3" s="79"/>
      <c r="H3" s="80"/>
    </row>
    <row r="4" spans="2:9" ht="46.5" customHeight="1" thickBot="1" x14ac:dyDescent="0.25">
      <c r="B4" s="84" t="s">
        <v>46</v>
      </c>
      <c r="C4" s="85"/>
      <c r="D4" s="85"/>
      <c r="E4" s="85"/>
      <c r="F4" s="85"/>
      <c r="G4" s="85"/>
      <c r="H4" s="86"/>
    </row>
    <row r="5" spans="2:9" ht="15.75" thickBot="1" x14ac:dyDescent="0.3">
      <c r="B5" s="6" t="s">
        <v>10</v>
      </c>
      <c r="C5" s="7"/>
      <c r="H5" s="45"/>
    </row>
    <row r="6" spans="2:9" ht="15.75" thickBot="1" x14ac:dyDescent="0.3">
      <c r="B6" s="81" t="s">
        <v>11</v>
      </c>
      <c r="C6" s="82"/>
      <c r="D6" s="82"/>
      <c r="E6" s="82"/>
      <c r="F6" s="82"/>
      <c r="G6" s="82"/>
      <c r="H6" s="83"/>
    </row>
    <row r="7" spans="2:9" ht="60.75" customHeight="1" thickBot="1" x14ac:dyDescent="0.25">
      <c r="B7" s="8" t="s">
        <v>47</v>
      </c>
      <c r="C7" s="9" t="s">
        <v>4</v>
      </c>
      <c r="D7" s="10" t="s">
        <v>12</v>
      </c>
      <c r="E7" s="10" t="s">
        <v>13</v>
      </c>
      <c r="F7" s="10" t="s">
        <v>14</v>
      </c>
      <c r="G7" s="10" t="s">
        <v>15</v>
      </c>
      <c r="H7" s="46" t="s">
        <v>16</v>
      </c>
    </row>
    <row r="8" spans="2:9" x14ac:dyDescent="0.2">
      <c r="B8" s="11" t="s">
        <v>48</v>
      </c>
      <c r="C8" s="12" t="s">
        <v>17</v>
      </c>
      <c r="D8" s="13">
        <v>1</v>
      </c>
      <c r="E8" s="14">
        <v>0.5</v>
      </c>
      <c r="F8" s="13">
        <v>4</v>
      </c>
      <c r="G8" s="15">
        <v>6708141</v>
      </c>
      <c r="H8" s="47">
        <f t="shared" ref="H8:H17" si="0">ROUND(D8*E8*F8*G8,0)</f>
        <v>13416282</v>
      </c>
      <c r="I8" s="22"/>
    </row>
    <row r="9" spans="2:9" x14ac:dyDescent="0.2">
      <c r="B9" s="16" t="s">
        <v>49</v>
      </c>
      <c r="C9" s="17" t="s">
        <v>17</v>
      </c>
      <c r="D9" s="18">
        <v>1</v>
      </c>
      <c r="E9" s="19">
        <v>1</v>
      </c>
      <c r="F9" s="18">
        <v>4</v>
      </c>
      <c r="G9" s="20">
        <v>5000467</v>
      </c>
      <c r="H9" s="47">
        <f t="shared" si="0"/>
        <v>20001868</v>
      </c>
      <c r="I9" s="22"/>
    </row>
    <row r="10" spans="2:9" x14ac:dyDescent="0.2">
      <c r="B10" s="16" t="s">
        <v>50</v>
      </c>
      <c r="C10" s="17" t="s">
        <v>17</v>
      </c>
      <c r="D10" s="23">
        <v>1</v>
      </c>
      <c r="E10" s="24">
        <v>0.25</v>
      </c>
      <c r="F10" s="23">
        <v>4</v>
      </c>
      <c r="G10" s="20">
        <v>5000467</v>
      </c>
      <c r="H10" s="47">
        <f t="shared" si="0"/>
        <v>5000467</v>
      </c>
      <c r="I10" s="22"/>
    </row>
    <row r="11" spans="2:9" x14ac:dyDescent="0.2">
      <c r="B11" s="16" t="s">
        <v>51</v>
      </c>
      <c r="C11" s="17" t="s">
        <v>17</v>
      </c>
      <c r="D11" s="23">
        <v>1</v>
      </c>
      <c r="E11" s="24">
        <v>1</v>
      </c>
      <c r="F11" s="23">
        <v>4</v>
      </c>
      <c r="G11" s="20">
        <v>3331747</v>
      </c>
      <c r="H11" s="47">
        <f t="shared" si="0"/>
        <v>13326988</v>
      </c>
      <c r="I11" s="22"/>
    </row>
    <row r="12" spans="2:9" x14ac:dyDescent="0.2">
      <c r="B12" s="16" t="s">
        <v>52</v>
      </c>
      <c r="C12" s="17" t="s">
        <v>17</v>
      </c>
      <c r="D12" s="23">
        <v>1</v>
      </c>
      <c r="E12" s="24">
        <v>0.25</v>
      </c>
      <c r="F12" s="23">
        <v>4</v>
      </c>
      <c r="G12" s="20">
        <v>5000467</v>
      </c>
      <c r="H12" s="47">
        <f t="shared" si="0"/>
        <v>5000467</v>
      </c>
      <c r="I12" s="22"/>
    </row>
    <row r="13" spans="2:9" x14ac:dyDescent="0.2">
      <c r="B13" s="11" t="s">
        <v>53</v>
      </c>
      <c r="C13" s="17" t="s">
        <v>17</v>
      </c>
      <c r="D13" s="23">
        <v>1</v>
      </c>
      <c r="E13" s="24">
        <v>0.25</v>
      </c>
      <c r="F13" s="23">
        <v>4</v>
      </c>
      <c r="G13" s="20">
        <v>5000467</v>
      </c>
      <c r="H13" s="47">
        <f t="shared" si="0"/>
        <v>5000467</v>
      </c>
      <c r="I13" s="22"/>
    </row>
    <row r="14" spans="2:9" x14ac:dyDescent="0.2">
      <c r="B14" s="16" t="s">
        <v>54</v>
      </c>
      <c r="C14" s="12" t="s">
        <v>17</v>
      </c>
      <c r="D14" s="23">
        <v>1</v>
      </c>
      <c r="E14" s="24">
        <v>1</v>
      </c>
      <c r="F14" s="23">
        <v>4</v>
      </c>
      <c r="G14" s="20">
        <v>2493339</v>
      </c>
      <c r="H14" s="47">
        <f t="shared" si="0"/>
        <v>9973356</v>
      </c>
      <c r="I14" s="22"/>
    </row>
    <row r="15" spans="2:9" x14ac:dyDescent="0.2">
      <c r="B15" s="16" t="s">
        <v>55</v>
      </c>
      <c r="C15" s="17" t="s">
        <v>17</v>
      </c>
      <c r="D15" s="18">
        <v>1</v>
      </c>
      <c r="E15" s="19">
        <v>1</v>
      </c>
      <c r="F15" s="18">
        <v>4</v>
      </c>
      <c r="G15" s="20">
        <v>2493339</v>
      </c>
      <c r="H15" s="47">
        <f t="shared" si="0"/>
        <v>9973356</v>
      </c>
      <c r="I15" s="22"/>
    </row>
    <row r="16" spans="2:9" x14ac:dyDescent="0.2">
      <c r="B16" s="16" t="s">
        <v>56</v>
      </c>
      <c r="C16" s="17" t="s">
        <v>17</v>
      </c>
      <c r="D16" s="23">
        <v>1</v>
      </c>
      <c r="E16" s="24">
        <v>1</v>
      </c>
      <c r="F16" s="23">
        <v>4</v>
      </c>
      <c r="G16" s="20">
        <v>2493339</v>
      </c>
      <c r="H16" s="47">
        <f t="shared" si="0"/>
        <v>9973356</v>
      </c>
      <c r="I16" s="22"/>
    </row>
    <row r="17" spans="2:9" ht="15" thickBot="1" x14ac:dyDescent="0.25">
      <c r="B17" s="16" t="s">
        <v>57</v>
      </c>
      <c r="C17" s="17" t="s">
        <v>17</v>
      </c>
      <c r="D17" s="23">
        <v>1</v>
      </c>
      <c r="E17" s="24">
        <v>1</v>
      </c>
      <c r="F17" s="23">
        <v>4</v>
      </c>
      <c r="G17" s="25">
        <v>1014980</v>
      </c>
      <c r="H17" s="47">
        <f t="shared" si="0"/>
        <v>4059920</v>
      </c>
      <c r="I17" s="22"/>
    </row>
    <row r="18" spans="2:9" ht="15.75" thickBot="1" x14ac:dyDescent="0.3">
      <c r="B18" s="21"/>
      <c r="D18" s="75" t="s">
        <v>18</v>
      </c>
      <c r="E18" s="76"/>
      <c r="F18" s="76"/>
      <c r="G18" s="77"/>
      <c r="H18" s="48">
        <f>SUM(H8:H17)</f>
        <v>95726527</v>
      </c>
    </row>
    <row r="19" spans="2:9" ht="15.75" thickBot="1" x14ac:dyDescent="0.3">
      <c r="B19" s="21"/>
      <c r="D19" s="75" t="s">
        <v>19</v>
      </c>
      <c r="E19" s="76"/>
      <c r="F19" s="76"/>
      <c r="G19" s="77"/>
      <c r="H19" s="48">
        <v>2.0699999999999998</v>
      </c>
    </row>
    <row r="20" spans="2:9" ht="15.75" thickBot="1" x14ac:dyDescent="0.3">
      <c r="B20" s="21"/>
      <c r="D20" s="78" t="s">
        <v>20</v>
      </c>
      <c r="E20" s="79"/>
      <c r="F20" s="79"/>
      <c r="G20" s="80"/>
      <c r="H20" s="48">
        <f>ROUND(H18*H19,0)</f>
        <v>198153911</v>
      </c>
    </row>
    <row r="21" spans="2:9" ht="60.75" customHeight="1" thickBot="1" x14ac:dyDescent="0.25">
      <c r="B21" s="8" t="s">
        <v>21</v>
      </c>
      <c r="C21" s="9" t="s">
        <v>4</v>
      </c>
      <c r="D21" s="10" t="s">
        <v>12</v>
      </c>
      <c r="E21" s="10" t="s">
        <v>13</v>
      </c>
      <c r="F21" s="10" t="s">
        <v>14</v>
      </c>
      <c r="G21" s="10" t="s">
        <v>15</v>
      </c>
      <c r="H21" s="46" t="s">
        <v>16</v>
      </c>
    </row>
    <row r="22" spans="2:9" x14ac:dyDescent="0.2">
      <c r="B22" s="11" t="s">
        <v>48</v>
      </c>
      <c r="C22" s="12" t="s">
        <v>17</v>
      </c>
      <c r="D22" s="13">
        <v>1</v>
      </c>
      <c r="E22" s="14">
        <v>0.2</v>
      </c>
      <c r="F22" s="13">
        <v>2</v>
      </c>
      <c r="G22" s="15">
        <v>6708141</v>
      </c>
      <c r="H22" s="47">
        <f t="shared" ref="H22:H27" si="1">ROUND(D22*E22*F22*G22,0)</f>
        <v>2683256</v>
      </c>
    </row>
    <row r="23" spans="2:9" x14ac:dyDescent="0.2">
      <c r="B23" s="16" t="s">
        <v>49</v>
      </c>
      <c r="C23" s="17" t="s">
        <v>17</v>
      </c>
      <c r="D23" s="18">
        <v>1</v>
      </c>
      <c r="E23" s="19">
        <v>0.5</v>
      </c>
      <c r="F23" s="18">
        <v>2</v>
      </c>
      <c r="G23" s="20">
        <v>5000467</v>
      </c>
      <c r="H23" s="47">
        <f t="shared" si="1"/>
        <v>5000467</v>
      </c>
    </row>
    <row r="24" spans="2:9" x14ac:dyDescent="0.2">
      <c r="B24" s="16" t="s">
        <v>54</v>
      </c>
      <c r="C24" s="12" t="s">
        <v>17</v>
      </c>
      <c r="D24" s="23">
        <v>1</v>
      </c>
      <c r="E24" s="24">
        <v>1</v>
      </c>
      <c r="F24" s="23">
        <v>0.5</v>
      </c>
      <c r="G24" s="20">
        <v>2493339</v>
      </c>
      <c r="H24" s="47">
        <f t="shared" si="1"/>
        <v>1246670</v>
      </c>
    </row>
    <row r="25" spans="2:9" x14ac:dyDescent="0.2">
      <c r="B25" s="16" t="s">
        <v>55</v>
      </c>
      <c r="C25" s="17" t="s">
        <v>17</v>
      </c>
      <c r="D25" s="18">
        <v>1</v>
      </c>
      <c r="E25" s="19">
        <v>1</v>
      </c>
      <c r="F25" s="18">
        <v>0.5</v>
      </c>
      <c r="G25" s="20">
        <v>2493339</v>
      </c>
      <c r="H25" s="47">
        <f t="shared" si="1"/>
        <v>1246670</v>
      </c>
    </row>
    <row r="26" spans="2:9" x14ac:dyDescent="0.2">
      <c r="B26" s="16" t="s">
        <v>56</v>
      </c>
      <c r="C26" s="17" t="s">
        <v>17</v>
      </c>
      <c r="D26" s="23">
        <v>1</v>
      </c>
      <c r="E26" s="24">
        <v>1</v>
      </c>
      <c r="F26" s="23">
        <v>0.5</v>
      </c>
      <c r="G26" s="20">
        <v>2493339</v>
      </c>
      <c r="H26" s="47">
        <f t="shared" si="1"/>
        <v>1246670</v>
      </c>
    </row>
    <row r="27" spans="2:9" ht="15" thickBot="1" x14ac:dyDescent="0.25">
      <c r="B27" s="16" t="s">
        <v>57</v>
      </c>
      <c r="C27" s="17" t="s">
        <v>17</v>
      </c>
      <c r="D27" s="23">
        <v>1</v>
      </c>
      <c r="E27" s="24">
        <v>0.5</v>
      </c>
      <c r="F27" s="23">
        <v>2</v>
      </c>
      <c r="G27" s="25">
        <v>1014980</v>
      </c>
      <c r="H27" s="47">
        <f t="shared" si="1"/>
        <v>1014980</v>
      </c>
    </row>
    <row r="28" spans="2:9" ht="15.75" thickBot="1" x14ac:dyDescent="0.3">
      <c r="B28" s="21"/>
      <c r="D28" s="75" t="s">
        <v>18</v>
      </c>
      <c r="E28" s="76"/>
      <c r="F28" s="76"/>
      <c r="G28" s="77"/>
      <c r="H28" s="48">
        <f>SUM(H22:H27)</f>
        <v>12438713</v>
      </c>
    </row>
    <row r="29" spans="2:9" ht="15.75" thickBot="1" x14ac:dyDescent="0.3">
      <c r="B29" s="21"/>
      <c r="D29" s="75" t="s">
        <v>19</v>
      </c>
      <c r="E29" s="76"/>
      <c r="F29" s="76"/>
      <c r="G29" s="77"/>
      <c r="H29" s="48">
        <f>+H19</f>
        <v>2.0699999999999998</v>
      </c>
    </row>
    <row r="30" spans="2:9" ht="15.75" thickBot="1" x14ac:dyDescent="0.3">
      <c r="B30" s="21"/>
      <c r="D30" s="78" t="s">
        <v>20</v>
      </c>
      <c r="E30" s="79"/>
      <c r="F30" s="79"/>
      <c r="G30" s="80"/>
      <c r="H30" s="48">
        <f>ROUND(H28*H29,0)</f>
        <v>25748136</v>
      </c>
    </row>
    <row r="31" spans="2:9" ht="15" thickBot="1" x14ac:dyDescent="0.25">
      <c r="B31" s="21"/>
      <c r="H31" s="45"/>
    </row>
    <row r="32" spans="2:9" ht="15.75" thickBot="1" x14ac:dyDescent="0.3">
      <c r="B32" s="81" t="s">
        <v>22</v>
      </c>
      <c r="C32" s="82"/>
      <c r="D32" s="82"/>
      <c r="E32" s="82"/>
      <c r="F32" s="82"/>
      <c r="G32" s="82"/>
      <c r="H32" s="83"/>
    </row>
    <row r="33" spans="2:8" ht="63" customHeight="1" thickBot="1" x14ac:dyDescent="0.25">
      <c r="B33" s="26" t="s">
        <v>1</v>
      </c>
      <c r="C33" s="27" t="s">
        <v>4</v>
      </c>
      <c r="D33" s="28" t="s">
        <v>23</v>
      </c>
      <c r="E33" s="28" t="s">
        <v>24</v>
      </c>
      <c r="F33" s="28" t="s">
        <v>25</v>
      </c>
      <c r="G33" s="28" t="s">
        <v>26</v>
      </c>
      <c r="H33" s="49" t="s">
        <v>27</v>
      </c>
    </row>
    <row r="34" spans="2:8" x14ac:dyDescent="0.2">
      <c r="B34" s="29" t="s">
        <v>58</v>
      </c>
      <c r="C34" s="30" t="s">
        <v>59</v>
      </c>
      <c r="D34" s="56">
        <v>1</v>
      </c>
      <c r="E34" s="57">
        <v>1</v>
      </c>
      <c r="F34" s="56">
        <v>4</v>
      </c>
      <c r="G34" s="58">
        <v>1000000</v>
      </c>
      <c r="H34" s="59">
        <f>+D34*E34*F34*G34</f>
        <v>4000000</v>
      </c>
    </row>
    <row r="35" spans="2:8" ht="15" thickBot="1" x14ac:dyDescent="0.25">
      <c r="B35" s="42" t="s">
        <v>8</v>
      </c>
      <c r="C35" s="43" t="s">
        <v>17</v>
      </c>
      <c r="D35" s="60">
        <v>2</v>
      </c>
      <c r="E35" s="61">
        <v>1</v>
      </c>
      <c r="F35" s="60">
        <v>3.5</v>
      </c>
      <c r="G35" s="62">
        <v>5500000</v>
      </c>
      <c r="H35" s="63">
        <f>+D35*E35*F35*G35</f>
        <v>38500000</v>
      </c>
    </row>
    <row r="36" spans="2:8" ht="15.75" thickBot="1" x14ac:dyDescent="0.3">
      <c r="B36" s="21"/>
      <c r="D36" s="75" t="s">
        <v>28</v>
      </c>
      <c r="E36" s="76"/>
      <c r="F36" s="76"/>
      <c r="G36" s="77"/>
      <c r="H36" s="50">
        <f>SUM(H34:H35)</f>
        <v>42500000</v>
      </c>
    </row>
    <row r="37" spans="2:8" ht="15" thickBot="1" x14ac:dyDescent="0.25">
      <c r="B37" s="21"/>
      <c r="H37" s="51"/>
    </row>
    <row r="38" spans="2:8" ht="15.75" thickBot="1" x14ac:dyDescent="0.3">
      <c r="B38" s="21"/>
      <c r="D38" s="75" t="s">
        <v>29</v>
      </c>
      <c r="E38" s="76"/>
      <c r="F38" s="76"/>
      <c r="G38" s="77"/>
      <c r="H38" s="52">
        <f>+H36+H20+H30</f>
        <v>266402047</v>
      </c>
    </row>
    <row r="39" spans="2:8" ht="15.75" thickBot="1" x14ac:dyDescent="0.3">
      <c r="B39" s="21"/>
      <c r="D39" s="75" t="s">
        <v>30</v>
      </c>
      <c r="E39" s="76"/>
      <c r="F39" s="77"/>
      <c r="G39" s="31">
        <v>0.19</v>
      </c>
      <c r="H39" s="52">
        <f>ROUND(H38*G39,0)</f>
        <v>50616389</v>
      </c>
    </row>
    <row r="40" spans="2:8" ht="15.75" thickBot="1" x14ac:dyDescent="0.3">
      <c r="B40" s="32"/>
      <c r="C40" s="33"/>
      <c r="D40" s="75" t="s">
        <v>31</v>
      </c>
      <c r="E40" s="76"/>
      <c r="F40" s="76"/>
      <c r="G40" s="77"/>
      <c r="H40" s="52">
        <f>+H38+H39</f>
        <v>317018436</v>
      </c>
    </row>
    <row r="41" spans="2:8" ht="15" thickBot="1" x14ac:dyDescent="0.25"/>
    <row r="42" spans="2:8" ht="22.5" customHeight="1" x14ac:dyDescent="0.25">
      <c r="B42" s="34" t="s">
        <v>32</v>
      </c>
      <c r="C42" s="35"/>
      <c r="D42" s="35"/>
      <c r="E42" s="35"/>
      <c r="F42" s="35"/>
      <c r="G42" s="35"/>
      <c r="H42" s="53"/>
    </row>
    <row r="43" spans="2:8" ht="31.5" customHeight="1" x14ac:dyDescent="0.2">
      <c r="B43" s="68" t="s">
        <v>33</v>
      </c>
      <c r="C43" s="74"/>
      <c r="D43" s="74"/>
      <c r="E43" s="74"/>
      <c r="F43" s="74"/>
      <c r="G43" s="74"/>
      <c r="H43" s="70"/>
    </row>
    <row r="44" spans="2:8" ht="26.25" customHeight="1" x14ac:dyDescent="0.2">
      <c r="B44" s="68" t="s">
        <v>34</v>
      </c>
      <c r="C44" s="74"/>
      <c r="D44" s="74"/>
      <c r="E44" s="74"/>
      <c r="F44" s="74"/>
      <c r="G44" s="74"/>
      <c r="H44" s="70"/>
    </row>
    <row r="45" spans="2:8" ht="49.5" customHeight="1" x14ac:dyDescent="0.2">
      <c r="B45" s="68" t="s">
        <v>35</v>
      </c>
      <c r="C45" s="69"/>
      <c r="D45" s="69"/>
      <c r="E45" s="69"/>
      <c r="F45" s="69"/>
      <c r="G45" s="69"/>
      <c r="H45" s="70"/>
    </row>
    <row r="46" spans="2:8" ht="34.5" customHeight="1" x14ac:dyDescent="0.2">
      <c r="B46" s="68" t="s">
        <v>36</v>
      </c>
      <c r="C46" s="69"/>
      <c r="D46" s="69"/>
      <c r="E46" s="69"/>
      <c r="F46" s="69"/>
      <c r="G46" s="69"/>
      <c r="H46" s="70"/>
    </row>
    <row r="47" spans="2:8" ht="32.25" customHeight="1" x14ac:dyDescent="0.2">
      <c r="B47" s="68" t="s">
        <v>37</v>
      </c>
      <c r="C47" s="69"/>
      <c r="D47" s="69"/>
      <c r="E47" s="69"/>
      <c r="F47" s="69"/>
      <c r="G47" s="69"/>
      <c r="H47" s="70"/>
    </row>
    <row r="48" spans="2:8" ht="33.75" customHeight="1" x14ac:dyDescent="0.2">
      <c r="B48" s="68" t="s">
        <v>38</v>
      </c>
      <c r="C48" s="69"/>
      <c r="D48" s="69"/>
      <c r="E48" s="69"/>
      <c r="F48" s="69"/>
      <c r="G48" s="69"/>
      <c r="H48" s="70"/>
    </row>
    <row r="49" spans="2:8" ht="30.75" customHeight="1" thickBot="1" x14ac:dyDescent="0.25">
      <c r="B49" s="68" t="s">
        <v>39</v>
      </c>
      <c r="C49" s="69"/>
      <c r="D49" s="69"/>
      <c r="E49" s="69"/>
      <c r="F49" s="69"/>
      <c r="G49" s="69"/>
      <c r="H49" s="70"/>
    </row>
    <row r="50" spans="2:8" ht="61.5" customHeight="1" thickBot="1" x14ac:dyDescent="0.25">
      <c r="B50" s="71" t="s">
        <v>40</v>
      </c>
      <c r="C50" s="72"/>
      <c r="D50" s="72"/>
      <c r="E50" s="72"/>
      <c r="F50" s="72"/>
      <c r="G50" s="72"/>
      <c r="H50" s="73"/>
    </row>
    <row r="51" spans="2:8" ht="15.75" thickBot="1" x14ac:dyDescent="0.25">
      <c r="B51" s="36"/>
    </row>
    <row r="52" spans="2:8" ht="30" customHeight="1" x14ac:dyDescent="0.2">
      <c r="B52" s="37" t="s">
        <v>41</v>
      </c>
      <c r="C52" s="38"/>
      <c r="D52" s="38"/>
      <c r="E52" s="38" t="s">
        <v>42</v>
      </c>
      <c r="F52" s="35"/>
      <c r="G52" s="38"/>
      <c r="H52" s="54"/>
    </row>
    <row r="53" spans="2:8" ht="40.5" customHeight="1" thickBot="1" x14ac:dyDescent="0.25">
      <c r="B53" s="39" t="s">
        <v>43</v>
      </c>
      <c r="C53" s="40"/>
      <c r="D53" s="40"/>
      <c r="E53" s="41" t="s">
        <v>44</v>
      </c>
      <c r="F53" s="33"/>
      <c r="G53" s="40"/>
      <c r="H53" s="55"/>
    </row>
  </sheetData>
  <mergeCells count="23">
    <mergeCell ref="B2:H2"/>
    <mergeCell ref="B3:H3"/>
    <mergeCell ref="B4:H4"/>
    <mergeCell ref="B6:H6"/>
    <mergeCell ref="D18:G18"/>
    <mergeCell ref="D19:G19"/>
    <mergeCell ref="D20:G20"/>
    <mergeCell ref="D28:G28"/>
    <mergeCell ref="D29:G29"/>
    <mergeCell ref="D30:G30"/>
    <mergeCell ref="B32:H32"/>
    <mergeCell ref="D36:G36"/>
    <mergeCell ref="D38:G38"/>
    <mergeCell ref="D39:F39"/>
    <mergeCell ref="B49:H49"/>
    <mergeCell ref="B50:H50"/>
    <mergeCell ref="B43:H43"/>
    <mergeCell ref="B44:H44"/>
    <mergeCell ref="D40:G40"/>
    <mergeCell ref="B45:H45"/>
    <mergeCell ref="B46:H46"/>
    <mergeCell ref="B47:H47"/>
    <mergeCell ref="B48:H4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4DF03-12B1-4F00-8235-CD827BD5B606}">
  <dimension ref="B1:I53"/>
  <sheetViews>
    <sheetView showGridLines="0" tabSelected="1" workbookViewId="0">
      <selection activeCell="H33" sqref="H33"/>
    </sheetView>
  </sheetViews>
  <sheetFormatPr baseColWidth="10" defaultColWidth="11.42578125" defaultRowHeight="14.25" x14ac:dyDescent="0.2"/>
  <cols>
    <col min="1" max="1" width="3.7109375" style="5" customWidth="1"/>
    <col min="2" max="2" width="44.140625" style="5" customWidth="1"/>
    <col min="3" max="3" width="9.140625" style="5" bestFit="1" customWidth="1"/>
    <col min="4" max="4" width="17.42578125" style="5" customWidth="1"/>
    <col min="5" max="5" width="17.140625" style="5" customWidth="1"/>
    <col min="6" max="6" width="12.140625" style="5" bestFit="1" customWidth="1"/>
    <col min="7" max="7" width="18.140625" style="5" customWidth="1"/>
    <col min="8" max="8" width="29" style="44" customWidth="1"/>
    <col min="9" max="9" width="4.5703125" style="5" customWidth="1"/>
    <col min="10" max="16384" width="11.42578125" style="5"/>
  </cols>
  <sheetData>
    <row r="1" spans="2:9" ht="15" thickBot="1" x14ac:dyDescent="0.25"/>
    <row r="2" spans="2:9" ht="15.75" thickBot="1" x14ac:dyDescent="0.3">
      <c r="B2" s="78" t="s">
        <v>45</v>
      </c>
      <c r="C2" s="79"/>
      <c r="D2" s="79"/>
      <c r="E2" s="79"/>
      <c r="F2" s="79"/>
      <c r="G2" s="79"/>
      <c r="H2" s="80"/>
    </row>
    <row r="3" spans="2:9" ht="15.75" thickBot="1" x14ac:dyDescent="0.3">
      <c r="B3" s="78" t="s">
        <v>9</v>
      </c>
      <c r="C3" s="79"/>
      <c r="D3" s="79"/>
      <c r="E3" s="79"/>
      <c r="F3" s="79"/>
      <c r="G3" s="79"/>
      <c r="H3" s="80"/>
    </row>
    <row r="4" spans="2:9" ht="46.5" customHeight="1" thickBot="1" x14ac:dyDescent="0.25">
      <c r="B4" s="84" t="s">
        <v>60</v>
      </c>
      <c r="C4" s="85"/>
      <c r="D4" s="85"/>
      <c r="E4" s="85"/>
      <c r="F4" s="85"/>
      <c r="G4" s="85"/>
      <c r="H4" s="86"/>
    </row>
    <row r="5" spans="2:9" ht="15.75" thickBot="1" x14ac:dyDescent="0.3">
      <c r="B5" s="6" t="s">
        <v>10</v>
      </c>
      <c r="C5" s="7"/>
      <c r="H5" s="45"/>
    </row>
    <row r="6" spans="2:9" ht="15.75" thickBot="1" x14ac:dyDescent="0.3">
      <c r="B6" s="81" t="s">
        <v>11</v>
      </c>
      <c r="C6" s="82"/>
      <c r="D6" s="82"/>
      <c r="E6" s="82"/>
      <c r="F6" s="82"/>
      <c r="G6" s="82"/>
      <c r="H6" s="83"/>
    </row>
    <row r="7" spans="2:9" ht="60.75" customHeight="1" thickBot="1" x14ac:dyDescent="0.25">
      <c r="B7" s="8" t="s">
        <v>47</v>
      </c>
      <c r="C7" s="9" t="s">
        <v>4</v>
      </c>
      <c r="D7" s="10" t="s">
        <v>12</v>
      </c>
      <c r="E7" s="10" t="s">
        <v>13</v>
      </c>
      <c r="F7" s="10" t="s">
        <v>14</v>
      </c>
      <c r="G7" s="10" t="s">
        <v>15</v>
      </c>
      <c r="H7" s="46" t="s">
        <v>16</v>
      </c>
    </row>
    <row r="8" spans="2:9" x14ac:dyDescent="0.2">
      <c r="B8" s="11" t="s">
        <v>48</v>
      </c>
      <c r="C8" s="12" t="s">
        <v>17</v>
      </c>
      <c r="D8" s="13">
        <v>1</v>
      </c>
      <c r="E8" s="14">
        <v>0.5</v>
      </c>
      <c r="F8" s="13">
        <v>4</v>
      </c>
      <c r="G8" s="15">
        <v>6708141</v>
      </c>
      <c r="H8" s="47">
        <f t="shared" ref="H8:H17" si="0">ROUND(D8*E8*F8*G8,0)</f>
        <v>13416282</v>
      </c>
      <c r="I8" s="22"/>
    </row>
    <row r="9" spans="2:9" x14ac:dyDescent="0.2">
      <c r="B9" s="16" t="s">
        <v>49</v>
      </c>
      <c r="C9" s="17" t="s">
        <v>17</v>
      </c>
      <c r="D9" s="18">
        <v>1</v>
      </c>
      <c r="E9" s="19">
        <v>1</v>
      </c>
      <c r="F9" s="18">
        <v>4</v>
      </c>
      <c r="G9" s="20">
        <v>5000467</v>
      </c>
      <c r="H9" s="47">
        <f t="shared" si="0"/>
        <v>20001868</v>
      </c>
      <c r="I9" s="22"/>
    </row>
    <row r="10" spans="2:9" x14ac:dyDescent="0.2">
      <c r="B10" s="16" t="s">
        <v>50</v>
      </c>
      <c r="C10" s="17" t="s">
        <v>17</v>
      </c>
      <c r="D10" s="23">
        <v>1</v>
      </c>
      <c r="E10" s="24">
        <v>0.25</v>
      </c>
      <c r="F10" s="23">
        <v>4</v>
      </c>
      <c r="G10" s="20">
        <v>5000467</v>
      </c>
      <c r="H10" s="47">
        <f t="shared" si="0"/>
        <v>5000467</v>
      </c>
      <c r="I10" s="22"/>
    </row>
    <row r="11" spans="2:9" x14ac:dyDescent="0.2">
      <c r="B11" s="16" t="s">
        <v>51</v>
      </c>
      <c r="C11" s="17" t="s">
        <v>17</v>
      </c>
      <c r="D11" s="23">
        <v>1</v>
      </c>
      <c r="E11" s="24">
        <v>1</v>
      </c>
      <c r="F11" s="23">
        <v>4</v>
      </c>
      <c r="G11" s="20">
        <v>3331747</v>
      </c>
      <c r="H11" s="47">
        <f t="shared" si="0"/>
        <v>13326988</v>
      </c>
      <c r="I11" s="22"/>
    </row>
    <row r="12" spans="2:9" x14ac:dyDescent="0.2">
      <c r="B12" s="16" t="s">
        <v>52</v>
      </c>
      <c r="C12" s="17" t="s">
        <v>17</v>
      </c>
      <c r="D12" s="23">
        <v>1</v>
      </c>
      <c r="E12" s="24">
        <v>0.25</v>
      </c>
      <c r="F12" s="23">
        <v>4</v>
      </c>
      <c r="G12" s="20">
        <v>5000467</v>
      </c>
      <c r="H12" s="47">
        <f t="shared" si="0"/>
        <v>5000467</v>
      </c>
      <c r="I12" s="22"/>
    </row>
    <row r="13" spans="2:9" x14ac:dyDescent="0.2">
      <c r="B13" s="11" t="s">
        <v>53</v>
      </c>
      <c r="C13" s="17" t="s">
        <v>17</v>
      </c>
      <c r="D13" s="23">
        <v>1</v>
      </c>
      <c r="E13" s="24">
        <v>0.25</v>
      </c>
      <c r="F13" s="23">
        <v>4</v>
      </c>
      <c r="G13" s="20">
        <v>5000467</v>
      </c>
      <c r="H13" s="47">
        <f t="shared" si="0"/>
        <v>5000467</v>
      </c>
      <c r="I13" s="22"/>
    </row>
    <row r="14" spans="2:9" x14ac:dyDescent="0.2">
      <c r="B14" s="16" t="s">
        <v>54</v>
      </c>
      <c r="C14" s="12" t="s">
        <v>17</v>
      </c>
      <c r="D14" s="23">
        <v>1</v>
      </c>
      <c r="E14" s="24">
        <v>1</v>
      </c>
      <c r="F14" s="23">
        <v>4</v>
      </c>
      <c r="G14" s="20">
        <v>2493339</v>
      </c>
      <c r="H14" s="47">
        <f t="shared" si="0"/>
        <v>9973356</v>
      </c>
      <c r="I14" s="22"/>
    </row>
    <row r="15" spans="2:9" x14ac:dyDescent="0.2">
      <c r="B15" s="16" t="s">
        <v>55</v>
      </c>
      <c r="C15" s="17" t="s">
        <v>17</v>
      </c>
      <c r="D15" s="18">
        <v>1</v>
      </c>
      <c r="E15" s="19">
        <v>1</v>
      </c>
      <c r="F15" s="18">
        <v>4</v>
      </c>
      <c r="G15" s="20">
        <v>2493339</v>
      </c>
      <c r="H15" s="47">
        <f t="shared" si="0"/>
        <v>9973356</v>
      </c>
      <c r="I15" s="22"/>
    </row>
    <row r="16" spans="2:9" x14ac:dyDescent="0.2">
      <c r="B16" s="16" t="s">
        <v>56</v>
      </c>
      <c r="C16" s="17" t="s">
        <v>17</v>
      </c>
      <c r="D16" s="23">
        <v>1</v>
      </c>
      <c r="E16" s="24">
        <v>1</v>
      </c>
      <c r="F16" s="23">
        <v>4</v>
      </c>
      <c r="G16" s="20">
        <v>2493339</v>
      </c>
      <c r="H16" s="47">
        <f t="shared" si="0"/>
        <v>9973356</v>
      </c>
      <c r="I16" s="22"/>
    </row>
    <row r="17" spans="2:9" ht="15" thickBot="1" x14ac:dyDescent="0.25">
      <c r="B17" s="16" t="s">
        <v>57</v>
      </c>
      <c r="C17" s="17" t="s">
        <v>17</v>
      </c>
      <c r="D17" s="23">
        <v>1</v>
      </c>
      <c r="E17" s="24">
        <v>1</v>
      </c>
      <c r="F17" s="23">
        <v>4</v>
      </c>
      <c r="G17" s="25">
        <v>1014980</v>
      </c>
      <c r="H17" s="47">
        <f t="shared" si="0"/>
        <v>4059920</v>
      </c>
      <c r="I17" s="22"/>
    </row>
    <row r="18" spans="2:9" ht="15.75" thickBot="1" x14ac:dyDescent="0.3">
      <c r="B18" s="21"/>
      <c r="D18" s="75" t="s">
        <v>18</v>
      </c>
      <c r="E18" s="76"/>
      <c r="F18" s="76"/>
      <c r="G18" s="77"/>
      <c r="H18" s="48">
        <f>SUM(H8:H17)</f>
        <v>95726527</v>
      </c>
    </row>
    <row r="19" spans="2:9" ht="15.75" thickBot="1" x14ac:dyDescent="0.3">
      <c r="B19" s="21"/>
      <c r="D19" s="75" t="s">
        <v>19</v>
      </c>
      <c r="E19" s="76"/>
      <c r="F19" s="76"/>
      <c r="G19" s="77"/>
      <c r="H19" s="48">
        <v>2.0699999999999998</v>
      </c>
    </row>
    <row r="20" spans="2:9" ht="15.75" thickBot="1" x14ac:dyDescent="0.3">
      <c r="B20" s="21"/>
      <c r="D20" s="78" t="s">
        <v>20</v>
      </c>
      <c r="E20" s="79"/>
      <c r="F20" s="79"/>
      <c r="G20" s="80"/>
      <c r="H20" s="48">
        <f>ROUND(H18*H19,0)</f>
        <v>198153911</v>
      </c>
    </row>
    <row r="21" spans="2:9" ht="60.75" customHeight="1" thickBot="1" x14ac:dyDescent="0.25">
      <c r="B21" s="8" t="s">
        <v>21</v>
      </c>
      <c r="C21" s="9" t="s">
        <v>4</v>
      </c>
      <c r="D21" s="10" t="s">
        <v>12</v>
      </c>
      <c r="E21" s="10" t="s">
        <v>13</v>
      </c>
      <c r="F21" s="10" t="s">
        <v>14</v>
      </c>
      <c r="G21" s="10" t="s">
        <v>15</v>
      </c>
      <c r="H21" s="46" t="s">
        <v>16</v>
      </c>
    </row>
    <row r="22" spans="2:9" x14ac:dyDescent="0.2">
      <c r="B22" s="11" t="s">
        <v>48</v>
      </c>
      <c r="C22" s="12" t="s">
        <v>17</v>
      </c>
      <c r="D22" s="13">
        <v>1</v>
      </c>
      <c r="E22" s="14">
        <v>0.2</v>
      </c>
      <c r="F22" s="13">
        <v>2</v>
      </c>
      <c r="G22" s="15">
        <v>6708141</v>
      </c>
      <c r="H22" s="47">
        <f t="shared" ref="H22:H27" si="1">ROUND(D22*E22*F22*G22,0)</f>
        <v>2683256</v>
      </c>
    </row>
    <row r="23" spans="2:9" x14ac:dyDescent="0.2">
      <c r="B23" s="16" t="s">
        <v>49</v>
      </c>
      <c r="C23" s="17" t="s">
        <v>17</v>
      </c>
      <c r="D23" s="18">
        <v>1</v>
      </c>
      <c r="E23" s="19">
        <v>0.5</v>
      </c>
      <c r="F23" s="18">
        <v>2</v>
      </c>
      <c r="G23" s="20">
        <v>5000467</v>
      </c>
      <c r="H23" s="47">
        <f t="shared" si="1"/>
        <v>5000467</v>
      </c>
    </row>
    <row r="24" spans="2:9" x14ac:dyDescent="0.2">
      <c r="B24" s="16" t="s">
        <v>54</v>
      </c>
      <c r="C24" s="12" t="s">
        <v>17</v>
      </c>
      <c r="D24" s="23">
        <v>1</v>
      </c>
      <c r="E24" s="24">
        <v>1</v>
      </c>
      <c r="F24" s="23">
        <v>0.5</v>
      </c>
      <c r="G24" s="20">
        <v>2493339</v>
      </c>
      <c r="H24" s="47">
        <f t="shared" si="1"/>
        <v>1246670</v>
      </c>
    </row>
    <row r="25" spans="2:9" x14ac:dyDescent="0.2">
      <c r="B25" s="16" t="s">
        <v>55</v>
      </c>
      <c r="C25" s="17" t="s">
        <v>17</v>
      </c>
      <c r="D25" s="18">
        <v>1</v>
      </c>
      <c r="E25" s="19">
        <v>1</v>
      </c>
      <c r="F25" s="18">
        <v>0.5</v>
      </c>
      <c r="G25" s="20">
        <v>2493339</v>
      </c>
      <c r="H25" s="47">
        <f t="shared" si="1"/>
        <v>1246670</v>
      </c>
    </row>
    <row r="26" spans="2:9" x14ac:dyDescent="0.2">
      <c r="B26" s="16" t="s">
        <v>56</v>
      </c>
      <c r="C26" s="17" t="s">
        <v>17</v>
      </c>
      <c r="D26" s="23">
        <v>1</v>
      </c>
      <c r="E26" s="24">
        <v>1</v>
      </c>
      <c r="F26" s="23">
        <v>0.5</v>
      </c>
      <c r="G26" s="20">
        <v>2493339</v>
      </c>
      <c r="H26" s="47">
        <f t="shared" si="1"/>
        <v>1246670</v>
      </c>
    </row>
    <row r="27" spans="2:9" ht="15" thickBot="1" x14ac:dyDescent="0.25">
      <c r="B27" s="16" t="s">
        <v>57</v>
      </c>
      <c r="C27" s="17" t="s">
        <v>17</v>
      </c>
      <c r="D27" s="23">
        <v>1</v>
      </c>
      <c r="E27" s="24">
        <v>0.5</v>
      </c>
      <c r="F27" s="23">
        <v>2</v>
      </c>
      <c r="G27" s="25">
        <v>1014980</v>
      </c>
      <c r="H27" s="47">
        <f t="shared" si="1"/>
        <v>1014980</v>
      </c>
    </row>
    <row r="28" spans="2:9" ht="15.75" thickBot="1" x14ac:dyDescent="0.3">
      <c r="B28" s="21"/>
      <c r="D28" s="75" t="s">
        <v>18</v>
      </c>
      <c r="E28" s="76"/>
      <c r="F28" s="76"/>
      <c r="G28" s="77"/>
      <c r="H28" s="48">
        <f>SUM(H22:H27)</f>
        <v>12438713</v>
      </c>
    </row>
    <row r="29" spans="2:9" ht="15.75" thickBot="1" x14ac:dyDescent="0.3">
      <c r="B29" s="21"/>
      <c r="D29" s="75" t="s">
        <v>19</v>
      </c>
      <c r="E29" s="76"/>
      <c r="F29" s="76"/>
      <c r="G29" s="77"/>
      <c r="H29" s="48">
        <f>+H19</f>
        <v>2.0699999999999998</v>
      </c>
    </row>
    <row r="30" spans="2:9" ht="15.75" thickBot="1" x14ac:dyDescent="0.3">
      <c r="B30" s="21"/>
      <c r="D30" s="78" t="s">
        <v>20</v>
      </c>
      <c r="E30" s="79"/>
      <c r="F30" s="79"/>
      <c r="G30" s="80"/>
      <c r="H30" s="48">
        <f>ROUND(H28*H29,0)</f>
        <v>25748136</v>
      </c>
    </row>
    <row r="31" spans="2:9" ht="15" thickBot="1" x14ac:dyDescent="0.25">
      <c r="B31" s="21"/>
      <c r="H31" s="45"/>
    </row>
    <row r="32" spans="2:9" ht="15.75" thickBot="1" x14ac:dyDescent="0.3">
      <c r="B32" s="81" t="s">
        <v>22</v>
      </c>
      <c r="C32" s="82"/>
      <c r="D32" s="82"/>
      <c r="E32" s="82"/>
      <c r="F32" s="82"/>
      <c r="G32" s="82"/>
      <c r="H32" s="83"/>
    </row>
    <row r="33" spans="2:8" ht="63" customHeight="1" thickBot="1" x14ac:dyDescent="0.25">
      <c r="B33" s="26" t="s">
        <v>1</v>
      </c>
      <c r="C33" s="27" t="s">
        <v>4</v>
      </c>
      <c r="D33" s="28" t="s">
        <v>23</v>
      </c>
      <c r="E33" s="28" t="s">
        <v>24</v>
      </c>
      <c r="F33" s="28" t="s">
        <v>25</v>
      </c>
      <c r="G33" s="28" t="s">
        <v>26</v>
      </c>
      <c r="H33" s="49" t="s">
        <v>27</v>
      </c>
    </row>
    <row r="34" spans="2:8" x14ac:dyDescent="0.2">
      <c r="B34" s="29" t="s">
        <v>58</v>
      </c>
      <c r="C34" s="30" t="s">
        <v>59</v>
      </c>
      <c r="D34" s="56">
        <v>1</v>
      </c>
      <c r="E34" s="57">
        <v>1</v>
      </c>
      <c r="F34" s="56">
        <v>4</v>
      </c>
      <c r="G34" s="58">
        <v>1000000</v>
      </c>
      <c r="H34" s="59">
        <f>+D34*E34*F34*G34</f>
        <v>4000000</v>
      </c>
    </row>
    <row r="35" spans="2:8" ht="15" thickBot="1" x14ac:dyDescent="0.25">
      <c r="B35" s="42" t="s">
        <v>8</v>
      </c>
      <c r="C35" s="43" t="s">
        <v>17</v>
      </c>
      <c r="D35" s="60">
        <v>2</v>
      </c>
      <c r="E35" s="61">
        <v>1</v>
      </c>
      <c r="F35" s="60">
        <v>3.5</v>
      </c>
      <c r="G35" s="62">
        <v>5500000</v>
      </c>
      <c r="H35" s="63">
        <f>+D35*E35*F35*G35</f>
        <v>38500000</v>
      </c>
    </row>
    <row r="36" spans="2:8" ht="15.75" thickBot="1" x14ac:dyDescent="0.3">
      <c r="B36" s="21"/>
      <c r="D36" s="75" t="s">
        <v>28</v>
      </c>
      <c r="E36" s="76"/>
      <c r="F36" s="76"/>
      <c r="G36" s="77"/>
      <c r="H36" s="50">
        <f>SUM(H34:H35)</f>
        <v>42500000</v>
      </c>
    </row>
    <row r="37" spans="2:8" ht="15" thickBot="1" x14ac:dyDescent="0.25">
      <c r="B37" s="21"/>
      <c r="H37" s="51"/>
    </row>
    <row r="38" spans="2:8" ht="15.75" thickBot="1" x14ac:dyDescent="0.3">
      <c r="B38" s="21"/>
      <c r="D38" s="75" t="s">
        <v>29</v>
      </c>
      <c r="E38" s="76"/>
      <c r="F38" s="76"/>
      <c r="G38" s="77"/>
      <c r="H38" s="52">
        <f>+H36+H20+H30</f>
        <v>266402047</v>
      </c>
    </row>
    <row r="39" spans="2:8" ht="15.75" thickBot="1" x14ac:dyDescent="0.3">
      <c r="B39" s="21"/>
      <c r="D39" s="75" t="s">
        <v>30</v>
      </c>
      <c r="E39" s="76"/>
      <c r="F39" s="77"/>
      <c r="G39" s="31">
        <v>0.19</v>
      </c>
      <c r="H39" s="52">
        <f>ROUND(H38*G39,0)</f>
        <v>50616389</v>
      </c>
    </row>
    <row r="40" spans="2:8" ht="15.75" thickBot="1" x14ac:dyDescent="0.3">
      <c r="B40" s="32"/>
      <c r="C40" s="33"/>
      <c r="D40" s="75" t="s">
        <v>31</v>
      </c>
      <c r="E40" s="76"/>
      <c r="F40" s="76"/>
      <c r="G40" s="77"/>
      <c r="H40" s="52">
        <f>+H38+H39</f>
        <v>317018436</v>
      </c>
    </row>
    <row r="41" spans="2:8" ht="15" thickBot="1" x14ac:dyDescent="0.25"/>
    <row r="42" spans="2:8" ht="22.5" customHeight="1" x14ac:dyDescent="0.25">
      <c r="B42" s="34" t="s">
        <v>32</v>
      </c>
      <c r="C42" s="35"/>
      <c r="D42" s="35"/>
      <c r="E42" s="35"/>
      <c r="F42" s="35"/>
      <c r="G42" s="35"/>
      <c r="H42" s="53"/>
    </row>
    <row r="43" spans="2:8" ht="31.5" customHeight="1" x14ac:dyDescent="0.2">
      <c r="B43" s="68" t="s">
        <v>33</v>
      </c>
      <c r="C43" s="74"/>
      <c r="D43" s="74"/>
      <c r="E43" s="74"/>
      <c r="F43" s="74"/>
      <c r="G43" s="74"/>
      <c r="H43" s="70"/>
    </row>
    <row r="44" spans="2:8" ht="26.25" customHeight="1" x14ac:dyDescent="0.2">
      <c r="B44" s="68" t="s">
        <v>34</v>
      </c>
      <c r="C44" s="74"/>
      <c r="D44" s="74"/>
      <c r="E44" s="74"/>
      <c r="F44" s="74"/>
      <c r="G44" s="74"/>
      <c r="H44" s="70"/>
    </row>
    <row r="45" spans="2:8" ht="49.5" customHeight="1" x14ac:dyDescent="0.2">
      <c r="B45" s="68" t="s">
        <v>35</v>
      </c>
      <c r="C45" s="69"/>
      <c r="D45" s="69"/>
      <c r="E45" s="69"/>
      <c r="F45" s="69"/>
      <c r="G45" s="69"/>
      <c r="H45" s="70"/>
    </row>
    <row r="46" spans="2:8" ht="34.5" customHeight="1" x14ac:dyDescent="0.2">
      <c r="B46" s="68" t="s">
        <v>36</v>
      </c>
      <c r="C46" s="69"/>
      <c r="D46" s="69"/>
      <c r="E46" s="69"/>
      <c r="F46" s="69"/>
      <c r="G46" s="69"/>
      <c r="H46" s="70"/>
    </row>
    <row r="47" spans="2:8" ht="32.25" customHeight="1" x14ac:dyDescent="0.2">
      <c r="B47" s="68" t="s">
        <v>37</v>
      </c>
      <c r="C47" s="69"/>
      <c r="D47" s="69"/>
      <c r="E47" s="69"/>
      <c r="F47" s="69"/>
      <c r="G47" s="69"/>
      <c r="H47" s="70"/>
    </row>
    <row r="48" spans="2:8" ht="33.75" customHeight="1" x14ac:dyDescent="0.2">
      <c r="B48" s="68" t="s">
        <v>38</v>
      </c>
      <c r="C48" s="69"/>
      <c r="D48" s="69"/>
      <c r="E48" s="69"/>
      <c r="F48" s="69"/>
      <c r="G48" s="69"/>
      <c r="H48" s="70"/>
    </row>
    <row r="49" spans="2:8" ht="30.75" customHeight="1" thickBot="1" x14ac:dyDescent="0.25">
      <c r="B49" s="68" t="s">
        <v>39</v>
      </c>
      <c r="C49" s="69"/>
      <c r="D49" s="69"/>
      <c r="E49" s="69"/>
      <c r="F49" s="69"/>
      <c r="G49" s="69"/>
      <c r="H49" s="70"/>
    </row>
    <row r="50" spans="2:8" ht="61.5" customHeight="1" thickBot="1" x14ac:dyDescent="0.25">
      <c r="B50" s="71" t="s">
        <v>40</v>
      </c>
      <c r="C50" s="72"/>
      <c r="D50" s="72"/>
      <c r="E50" s="72"/>
      <c r="F50" s="72"/>
      <c r="G50" s="72"/>
      <c r="H50" s="73"/>
    </row>
    <row r="51" spans="2:8" ht="15.75" thickBot="1" x14ac:dyDescent="0.25">
      <c r="B51" s="36"/>
    </row>
    <row r="52" spans="2:8" ht="30" customHeight="1" x14ac:dyDescent="0.2">
      <c r="B52" s="37" t="s">
        <v>41</v>
      </c>
      <c r="C52" s="38"/>
      <c r="D52" s="38"/>
      <c r="E52" s="38" t="s">
        <v>42</v>
      </c>
      <c r="F52" s="35"/>
      <c r="G52" s="38"/>
      <c r="H52" s="54"/>
    </row>
    <row r="53" spans="2:8" ht="40.5" customHeight="1" thickBot="1" x14ac:dyDescent="0.25">
      <c r="B53" s="39" t="s">
        <v>43</v>
      </c>
      <c r="C53" s="40"/>
      <c r="D53" s="40"/>
      <c r="E53" s="41" t="s">
        <v>44</v>
      </c>
      <c r="F53" s="33"/>
      <c r="G53" s="40"/>
      <c r="H53" s="55"/>
    </row>
  </sheetData>
  <mergeCells count="23">
    <mergeCell ref="B2:H2"/>
    <mergeCell ref="B3:H3"/>
    <mergeCell ref="B4:H4"/>
    <mergeCell ref="B6:H6"/>
    <mergeCell ref="D18:G18"/>
    <mergeCell ref="D19:G19"/>
    <mergeCell ref="D20:G20"/>
    <mergeCell ref="D28:G28"/>
    <mergeCell ref="D29:G29"/>
    <mergeCell ref="D30:G30"/>
    <mergeCell ref="B32:H32"/>
    <mergeCell ref="D36:G36"/>
    <mergeCell ref="D38:G38"/>
    <mergeCell ref="D39:F39"/>
    <mergeCell ref="B47:H47"/>
    <mergeCell ref="B48:H48"/>
    <mergeCell ref="B49:H49"/>
    <mergeCell ref="B50:H50"/>
    <mergeCell ref="D40:G40"/>
    <mergeCell ref="B43:H43"/>
    <mergeCell ref="B44:H44"/>
    <mergeCell ref="B45:H45"/>
    <mergeCell ref="B46:H4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PPTO INT MEI</vt:lpstr>
      <vt:lpstr>SARAVENA</vt:lpstr>
      <vt:lpstr>PUTUMAYO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Yuly Andrea Perez</dc:creator>
  <cp:lastModifiedBy>Yuly Andrea Perez</cp:lastModifiedBy>
  <dcterms:created xsi:type="dcterms:W3CDTF">2022-10-14T14:24:18Z</dcterms:created>
  <dcterms:modified xsi:type="dcterms:W3CDTF">2022-10-19T19:30:17Z</dcterms:modified>
</cp:coreProperties>
</file>