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2. LICITACIONES INTERVENTORIAS V2021/1. INTERVENTORIA  MEN MIE/"/>
    </mc:Choice>
  </mc:AlternateContent>
  <xr:revisionPtr revIDLastSave="445" documentId="8_{0F0C03D8-BABD-4499-8C41-5914AE789AA9}" xr6:coauthVersionLast="47" xr6:coauthVersionMax="47" xr10:uidLastSave="{C20A5A21-10A6-49FF-BCAD-2A6E1075DA4E}"/>
  <bookViews>
    <workbookView xWindow="-38400" yWindow="-1560" windowWidth="19200" windowHeight="15480" activeTab="2" xr2:uid="{E03A6061-0986-44F2-B162-39665EB716B1}"/>
  </bookViews>
  <sheets>
    <sheet name="PPTO INT MEI" sheetId="1" r:id="rId1"/>
    <sheet name="SARAVENA" sheetId="4" r:id="rId2"/>
    <sheet name="PUTUMAYO"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 l="1"/>
  <c r="D8" i="1"/>
  <c r="D7" i="1"/>
  <c r="D6" i="1"/>
  <c r="E7" i="1"/>
  <c r="E6" i="1" l="1"/>
  <c r="H36" i="5"/>
  <c r="H35" i="5"/>
  <c r="H34" i="5"/>
  <c r="H29" i="5"/>
  <c r="H28" i="5"/>
  <c r="H27" i="5"/>
  <c r="H26" i="5"/>
  <c r="H25" i="5"/>
  <c r="H24" i="5"/>
  <c r="H23" i="5"/>
  <c r="H22" i="5"/>
  <c r="H18" i="5"/>
  <c r="H20" i="5" s="1"/>
  <c r="H17" i="5"/>
  <c r="H16" i="5"/>
  <c r="H15" i="5"/>
  <c r="H14" i="5"/>
  <c r="H13" i="5"/>
  <c r="H12" i="5"/>
  <c r="H11" i="5"/>
  <c r="H10" i="5"/>
  <c r="H9" i="5"/>
  <c r="H8" i="5"/>
  <c r="H36" i="4"/>
  <c r="H34" i="4"/>
  <c r="H29" i="4"/>
  <c r="H27" i="4"/>
  <c r="H26" i="4"/>
  <c r="H25" i="4"/>
  <c r="H24" i="4"/>
  <c r="H23" i="4"/>
  <c r="H22" i="4"/>
  <c r="H35" i="4"/>
  <c r="H17" i="4"/>
  <c r="H16" i="4"/>
  <c r="H15" i="4"/>
  <c r="H14" i="4"/>
  <c r="H13" i="4"/>
  <c r="H12" i="4"/>
  <c r="H11" i="4"/>
  <c r="H10" i="4"/>
  <c r="H9" i="4"/>
  <c r="H8" i="4"/>
  <c r="H30" i="5" l="1"/>
  <c r="H38" i="5" s="1"/>
  <c r="H28" i="4"/>
  <c r="H30" i="4" s="1"/>
  <c r="H18" i="4"/>
  <c r="H20" i="4" s="1"/>
  <c r="H39" i="5" l="1"/>
  <c r="H40" i="5"/>
  <c r="H38" i="4"/>
  <c r="H39" i="4"/>
  <c r="H40" i="4" s="1"/>
</calcChain>
</file>

<file path=xl/sharedStrings.xml><?xml version="1.0" encoding="utf-8"?>
<sst xmlns="http://schemas.openxmlformats.org/spreadsheetml/2006/main" count="179" uniqueCount="61">
  <si>
    <t>PROYECTO</t>
  </si>
  <si>
    <t>DESCRIPCIÓN</t>
  </si>
  <si>
    <t>VALOR MÍNIMO (90%) PRESUPUESTO ESTIMADO</t>
  </si>
  <si>
    <t>TOTAL</t>
  </si>
  <si>
    <t>UNIDAD</t>
  </si>
  <si>
    <r>
      <t>VALOR MÁXIMO PRESUPUESTO ESTIMADO</t>
    </r>
    <r>
      <rPr>
        <sz val="8"/>
        <color theme="1"/>
        <rFont val="Calibri"/>
        <family val="2"/>
        <scheme val="minor"/>
      </rPr>
      <t> </t>
    </r>
  </si>
  <si>
    <t>“MEJORAMIENTO DE INFRAESTRUCTURA PARA LAS INSTITUCIONES EDUCATIVAS UBICADAS EN EL MUNICIPIO DE SARAVENA, DEPARTAMENTO DE ARAUCA”</t>
  </si>
  <si>
    <t>“MEJORAMIENTO DE INFRAESTRUCTURA PARA LAS INSTITUCIONES EDUCATIVAS UBICADAS EN EL MUNICIPIO DE VALLE DEL GUAMUEZ, PUERTO CAICEDO Y PUERTO LEGUÍZAMO EN EL DEPARTAMENTO DEL PUTUMAYO”</t>
  </si>
  <si>
    <t>Alquiler Camioneta</t>
  </si>
  <si>
    <t>DESGLOSE DE LA OFERTA ECONÓMICA</t>
  </si>
  <si>
    <t>PLAZO (meses)</t>
  </si>
  <si>
    <t>1. COSTOS DIRECTOS DE PERSONAL</t>
  </si>
  <si>
    <t>CANTIDAD DE PERSONAS
(1)</t>
  </si>
  <si>
    <t>PORCENTAJE DE DEDICACIÓN
(2)</t>
  </si>
  <si>
    <t>TIEMPO EN MESES 
(3)</t>
  </si>
  <si>
    <t>SALARIO BASE
(4)</t>
  </si>
  <si>
    <t>VALOR PARCIAL COSTOS DIRECTOS DE PERSONAL
(1)*(2)*(3)*(4) = (5)</t>
  </si>
  <si>
    <t>un</t>
  </si>
  <si>
    <t>SUBTOTAL COSTOS DIRECTOS DE PERSONAL =  SUMATORIA DE (5) = (6)</t>
  </si>
  <si>
    <t>FACTOR MULTIPLICADOR - FM = (7)</t>
  </si>
  <si>
    <t>TOTAL COSTOS DIRECTOS DE PERSONAL  = (6) * (7) = (A)</t>
  </si>
  <si>
    <r>
      <rPr>
        <b/>
        <sz val="11"/>
        <color rgb="FF0000FF"/>
        <rFont val="Arial"/>
        <family val="2"/>
      </rPr>
      <t>ETAPA 2 : LIQUIDACIÓN</t>
    </r>
    <r>
      <rPr>
        <b/>
        <sz val="11"/>
        <color theme="1"/>
        <rFont val="Arial"/>
        <family val="2"/>
      </rPr>
      <t xml:space="preserve">
PERSONAL ESPECIALISTA, PROFESIONAL O DE APOYO.</t>
    </r>
  </si>
  <si>
    <t>2. OTROS COSTOS DIRECTOS</t>
  </si>
  <si>
    <t>CANTIDAD
(8)</t>
  </si>
  <si>
    <t>PORCENTAJE DE USO MENSUAL 
(9)</t>
  </si>
  <si>
    <t>TIEMPO DE USO EN MESES
(10)</t>
  </si>
  <si>
    <t xml:space="preserve">VALOR / MES
(11) </t>
  </si>
  <si>
    <t>VALOR PARCIAL OTROS COSTOS DIRECTOS
(8)*(9)*(10)*(11) = (12)</t>
  </si>
  <si>
    <t>TOTAL OTROS COSTOS DIRECTOS  =  SUMATORIA DE (12) = (B)</t>
  </si>
  <si>
    <t>TOTAL INTERVENTORÍA  =  SUMATORIA DE (A) + (B) = (C)</t>
  </si>
  <si>
    <t>IVA  = 19% * (C) = (D)</t>
  </si>
  <si>
    <t>TOTAL INTERVENTORÍA INCLUIDO IVA = COSTO TOTAL = (C) + (D)</t>
  </si>
  <si>
    <r>
      <rPr>
        <b/>
        <sz val="11"/>
        <color theme="1"/>
        <rFont val="Arial"/>
        <family val="2"/>
      </rPr>
      <t>Nota 1:</t>
    </r>
    <r>
      <rPr>
        <sz val="11"/>
        <color theme="1"/>
        <rFont val="Arial"/>
        <family val="2"/>
      </rPr>
      <t xml:space="preserve"> Se llama “unidad” a la referencia convencional que se usa para medir o cuantificar las cosas.</t>
    </r>
  </si>
  <si>
    <r>
      <rPr>
        <b/>
        <sz val="11"/>
        <color theme="1"/>
        <rFont val="Arial"/>
        <family val="2"/>
      </rPr>
      <t>Nota 2:</t>
    </r>
    <r>
      <rPr>
        <sz val="11"/>
        <color theme="1"/>
        <rFont val="Arial"/>
        <family val="2"/>
      </rPr>
      <t xml:space="preserve"> Se llama “porcentaje de uso mensual” a la referencia que establece el uso porcentual de cada uno de los otros costos directos, según las estimaciones de cada oferente.</t>
    </r>
  </si>
  <si>
    <r>
      <rPr>
        <b/>
        <sz val="11"/>
        <color theme="1"/>
        <rFont val="Arial"/>
        <family val="2"/>
      </rPr>
      <t>Nota 3:</t>
    </r>
    <r>
      <rPr>
        <sz val="11"/>
        <color theme="1"/>
        <rFont val="Arial"/>
        <family val="2"/>
      </rPr>
      <t xml:space="preserve"> El Factor Multiplicador debe contener como minimo los aspectos mencionados en el anexo Factor Multiplicador sin que el oferente se limite al contenido.</t>
    </r>
  </si>
  <si>
    <r>
      <rPr>
        <b/>
        <sz val="11"/>
        <color theme="1"/>
        <rFont val="Arial"/>
        <family val="2"/>
      </rPr>
      <t>Nota 4:</t>
    </r>
    <r>
      <rPr>
        <sz val="11"/>
        <color theme="1"/>
        <rFont val="Arial"/>
        <family val="2"/>
      </rPr>
      <t xml:space="preserve">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r>
  </si>
  <si>
    <r>
      <rPr>
        <b/>
        <sz val="11"/>
        <color theme="1"/>
        <rFont val="Arial"/>
        <family val="2"/>
      </rPr>
      <t>Nota 5</t>
    </r>
    <r>
      <rPr>
        <sz val="11"/>
        <color theme="1"/>
        <rFont val="Arial"/>
        <family val="2"/>
      </rPr>
      <t>: Los profesionales con dedicación completa para la Interventoría del proyecto debe residir en el lugar de ejecución de la obra, so pena de incurrir en falta grava a las obligaciones, con las consecuentes sanciones contractuales.</t>
    </r>
  </si>
  <si>
    <r>
      <rPr>
        <b/>
        <sz val="11"/>
        <color theme="1"/>
        <rFont val="Arial"/>
        <family val="2"/>
      </rPr>
      <t>Nota 6</t>
    </r>
    <r>
      <rPr>
        <sz val="11"/>
        <color theme="1"/>
        <rFont val="Arial"/>
        <family val="2"/>
      </rPr>
      <t>: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r>
  </si>
  <si>
    <t>Nota 7: Los costos directos de personal deben estar soportados por la nómina firmada, los cuales se anexarán al acta de costos para el trámite correspondiente ante la supervisión y Contratante.</t>
  </si>
  <si>
    <r>
      <rPr>
        <b/>
        <sz val="11"/>
        <color theme="1"/>
        <rFont val="Arial"/>
        <family val="2"/>
      </rPr>
      <t>Nota 8</t>
    </r>
    <r>
      <rPr>
        <sz val="11"/>
        <color theme="1"/>
        <rFont val="Arial"/>
        <family val="2"/>
      </rPr>
      <t>: La participación del personal en el Proyecto y la utilización de los otros costos directos, se pagarán mensualmente, de conformidad con la programación de recursos aprobada por el Supervisor del Contrato.</t>
    </r>
  </si>
  <si>
    <t>La incorporación de recursos de la interventoría estará acorde con las necesidades que vaya demandando el inicio de la ejecución del proyecto. Durante la ejecución del contrato, la utilización de los recursos de la interventoría será coherente con el desarrollo del proyecto. En el caso de requerirse durante la ejecución del contrato un especialista diferente a los previstos en estos términos de referencia podrá ser aprobado previa justificación de acuerdo con los procedimientos contractuales correspondientes ante el contratante, el contribuyente y la Entidad Nacional Competente.</t>
  </si>
  <si>
    <t>NOMBRE DEL PROPONENTE:</t>
  </si>
  <si>
    <t>REPRESENTANTE LEGAL (nombre):</t>
  </si>
  <si>
    <t>FECHA:</t>
  </si>
  <si>
    <t>FIRMA</t>
  </si>
  <si>
    <t>ANEXO XXX</t>
  </si>
  <si>
    <t>OBJETO DEL PROYECTO: 
“MEJORAMIENTO DE INFRAESTRUCTURA PARA LAS INSTITUCIONES EDUCATIVAS UBICADAS EN EL MUNICIPIO DE SARAVENA, DEPARTAMENTO DE ARAUCA”</t>
  </si>
  <si>
    <r>
      <rPr>
        <b/>
        <sz val="11"/>
        <color rgb="FF0000FF"/>
        <rFont val="Arial"/>
        <family val="2"/>
      </rPr>
      <t>ETAPA 1 : EJECUCIÓN</t>
    </r>
    <r>
      <rPr>
        <b/>
        <sz val="11"/>
        <color theme="1"/>
        <rFont val="Arial"/>
        <family val="2"/>
      </rPr>
      <t xml:space="preserve">
PERSONAL ESPECIALISTA, PROFESIONAL O DE APOYO.</t>
    </r>
  </si>
  <si>
    <t>Director de interventoría</t>
  </si>
  <si>
    <t>Ingeniero residente de interventoría</t>
  </si>
  <si>
    <t>Especialista estructuras</t>
  </si>
  <si>
    <t>Profesional en hseq</t>
  </si>
  <si>
    <t>Profesional en redes hidráulicas</t>
  </si>
  <si>
    <t>Profesional en redes eléctricas</t>
  </si>
  <si>
    <t>Inspector 1</t>
  </si>
  <si>
    <t>Inspector 2</t>
  </si>
  <si>
    <t>Inspector 3</t>
  </si>
  <si>
    <t>Profesional documental</t>
  </si>
  <si>
    <t>Alquiler oficinas en zona intervención proyecto</t>
  </si>
  <si>
    <t>mes</t>
  </si>
  <si>
    <t>OBJETO DEL PROYECTO: 
“MEJORAMIENTO DE INFRAESTRUCTURA PARA LAS INSTITUCIONES EDUCATIVAS UBICADAS EN EL MUNICIPIO DE VALLE DEL GUAMUEZ, PUERTO CAICEDO Y PUERTO LEGUÍZAMO EN EL DEPARTAMENTO DEL PUTUMAYO”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</si>
</sst>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00_);_(&quot;$&quot;\ * \(#,##0.00\);_(&quot;$&quot;\ * &quot;-&quot;??_);_(@_)"/>
  </numFmts>
  <fonts count="11" x14ac:knownFonts="1">
    <font>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sz val="11"/>
      <color rgb="FFFF0000"/>
      <name val="Calibri"/>
      <family val="2"/>
      <scheme val="minor"/>
    </font>
    <font>
      <sz val="11"/>
      <color theme="1"/>
      <name val="Arial"/>
      <family val="2"/>
    </font>
    <font>
      <b/>
      <sz val="11"/>
      <color theme="1"/>
      <name val="Arial"/>
      <family val="2"/>
    </font>
    <font>
      <b/>
      <sz val="12"/>
      <name val="Arial"/>
      <family val="2"/>
    </font>
    <font>
      <b/>
      <sz val="11"/>
      <color rgb="FF0000FF"/>
      <name val="Arial"/>
      <family val="2"/>
    </font>
    <font>
      <sz val="12"/>
      <color theme="1"/>
      <name val="Arial"/>
      <family val="2"/>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2"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4" xfId="0" applyBorder="1" applyAlignment="1">
      <alignment horizontal="center" vertical="center" wrapText="1"/>
    </xf>
    <xf numFmtId="0" fontId="6" fillId="0" borderId="0" xfId="0" applyFont="1"/>
    <xf numFmtId="0" fontId="7" fillId="0" borderId="3" xfId="0" applyFont="1" applyBorder="1"/>
    <xf numFmtId="2" fontId="7" fillId="0" borderId="3" xfId="0" applyNumberFormat="1" applyFont="1" applyBorder="1"/>
    <xf numFmtId="0" fontId="7" fillId="0" borderId="11" xfId="0" applyFont="1" applyBorder="1" applyAlignment="1">
      <alignment horizontal="left" vertical="center" wrapText="1"/>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6" fillId="0" borderId="14" xfId="0" applyFont="1" applyBorder="1"/>
    <xf numFmtId="0" fontId="6" fillId="0" borderId="15" xfId="0" applyFont="1" applyBorder="1" applyAlignment="1">
      <alignment horizontal="center"/>
    </xf>
    <xf numFmtId="2" fontId="6" fillId="0" borderId="15" xfId="0" applyNumberFormat="1" applyFont="1" applyBorder="1"/>
    <xf numFmtId="10" fontId="6" fillId="0" borderId="15" xfId="0" applyNumberFormat="1" applyFont="1" applyBorder="1"/>
    <xf numFmtId="164" fontId="6" fillId="0" borderId="15" xfId="0" applyNumberFormat="1" applyFont="1" applyBorder="1" applyProtection="1">
      <protection locked="0"/>
    </xf>
    <xf numFmtId="0" fontId="6" fillId="0" borderId="17" xfId="0" applyFont="1" applyBorder="1"/>
    <xf numFmtId="0" fontId="6" fillId="0" borderId="6" xfId="0" applyFont="1" applyBorder="1" applyAlignment="1">
      <alignment horizontal="center"/>
    </xf>
    <xf numFmtId="2" fontId="6" fillId="0" borderId="6" xfId="0" applyNumberFormat="1" applyFont="1" applyBorder="1"/>
    <xf numFmtId="10" fontId="6" fillId="0" borderId="6" xfId="0" applyNumberFormat="1" applyFont="1" applyBorder="1"/>
    <xf numFmtId="164" fontId="6" fillId="0" borderId="6" xfId="0" applyNumberFormat="1" applyFont="1" applyBorder="1" applyProtection="1">
      <protection locked="0"/>
    </xf>
    <xf numFmtId="0" fontId="6" fillId="0" borderId="18" xfId="0" applyFont="1" applyBorder="1"/>
    <xf numFmtId="44" fontId="6" fillId="0" borderId="0" xfId="1" applyFont="1" applyAlignment="1" applyProtection="1"/>
    <xf numFmtId="2" fontId="6" fillId="0" borderId="7" xfId="0" applyNumberFormat="1" applyFont="1" applyBorder="1"/>
    <xf numFmtId="10" fontId="6" fillId="0" borderId="7" xfId="0" applyNumberFormat="1" applyFont="1" applyBorder="1"/>
    <xf numFmtId="164" fontId="6" fillId="0" borderId="7" xfId="0" applyNumberFormat="1" applyFont="1" applyBorder="1" applyProtection="1">
      <protection locked="0"/>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applyAlignment="1">
      <alignment horizontal="center" vertical="center" wrapText="1"/>
    </xf>
    <xf numFmtId="0" fontId="6" fillId="0" borderId="22" xfId="0" applyFont="1" applyBorder="1" applyAlignment="1">
      <alignment horizontal="left" vertical="center"/>
    </xf>
    <xf numFmtId="0" fontId="6" fillId="0" borderId="23" xfId="0" applyFont="1" applyBorder="1" applyAlignment="1">
      <alignment horizontal="center" vertical="center"/>
    </xf>
    <xf numFmtId="10" fontId="7" fillId="0" borderId="1" xfId="0" applyNumberFormat="1" applyFont="1" applyBorder="1"/>
    <xf numFmtId="0" fontId="6" fillId="0" borderId="8" xfId="0" applyFont="1" applyBorder="1"/>
    <xf numFmtId="0" fontId="6" fillId="0" borderId="25" xfId="0" applyFont="1" applyBorder="1"/>
    <xf numFmtId="0" fontId="6" fillId="0" borderId="26" xfId="0" applyFont="1" applyBorder="1"/>
    <xf numFmtId="0" fontId="6" fillId="0" borderId="27" xfId="0" applyFont="1" applyBorder="1"/>
    <xf numFmtId="0" fontId="3" fillId="0" borderId="0" xfId="0" applyFont="1" applyAlignment="1">
      <alignment horizontal="justify" vertical="center"/>
    </xf>
    <xf numFmtId="0" fontId="10" fillId="0" borderId="26" xfId="0" applyFont="1" applyBorder="1"/>
    <xf numFmtId="0" fontId="10" fillId="0" borderId="27" xfId="0" applyFont="1" applyBorder="1"/>
    <xf numFmtId="0" fontId="10" fillId="0" borderId="8" xfId="0" applyFont="1" applyBorder="1" applyAlignment="1">
      <alignment vertical="top"/>
    </xf>
    <xf numFmtId="0" fontId="10" fillId="0" borderId="25" xfId="0" applyFont="1" applyBorder="1"/>
    <xf numFmtId="0" fontId="10" fillId="0" borderId="25" xfId="0" applyFont="1" applyBorder="1" applyAlignment="1">
      <alignment vertical="top"/>
    </xf>
    <xf numFmtId="0" fontId="6" fillId="0" borderId="14" xfId="0" applyFont="1" applyBorder="1" applyAlignment="1">
      <alignment horizontal="left" vertical="center"/>
    </xf>
    <xf numFmtId="0" fontId="6" fillId="0" borderId="15" xfId="0" applyFont="1" applyBorder="1" applyAlignment="1">
      <alignment horizontal="center" vertical="center"/>
    </xf>
    <xf numFmtId="44" fontId="6" fillId="0" borderId="0" xfId="1" applyFont="1"/>
    <xf numFmtId="44" fontId="6" fillId="0" borderId="10" xfId="1" applyFont="1" applyBorder="1"/>
    <xf numFmtId="44" fontId="7" fillId="0" borderId="13" xfId="1" applyFont="1" applyBorder="1" applyAlignment="1">
      <alignment horizontal="center" vertical="center" wrapText="1"/>
    </xf>
    <xf numFmtId="44" fontId="6" fillId="0" borderId="16" xfId="1" applyFont="1" applyBorder="1" applyProtection="1">
      <protection locked="0"/>
    </xf>
    <xf numFmtId="44" fontId="7" fillId="0" borderId="2" xfId="1" applyFont="1" applyBorder="1" applyProtection="1">
      <protection locked="0"/>
    </xf>
    <xf numFmtId="44" fontId="7" fillId="0" borderId="21" xfId="1" applyFont="1" applyBorder="1" applyAlignment="1">
      <alignment horizontal="center" vertical="center" wrapText="1"/>
    </xf>
    <xf numFmtId="44" fontId="7" fillId="0" borderId="13" xfId="1" applyFont="1" applyBorder="1" applyProtection="1">
      <protection locked="0"/>
    </xf>
    <xf numFmtId="44" fontId="6" fillId="0" borderId="10" xfId="1" applyFont="1" applyBorder="1" applyProtection="1">
      <protection locked="0"/>
    </xf>
    <xf numFmtId="44" fontId="7" fillId="0" borderId="1" xfId="1" applyFont="1" applyBorder="1" applyProtection="1">
      <protection locked="0"/>
    </xf>
    <xf numFmtId="44" fontId="6" fillId="0" borderId="28" xfId="1" applyFont="1" applyBorder="1"/>
    <xf numFmtId="44" fontId="10" fillId="0" borderId="28" xfId="1" applyFont="1" applyBorder="1"/>
    <xf numFmtId="44" fontId="10" fillId="0" borderId="4" xfId="1" applyFont="1" applyBorder="1"/>
    <xf numFmtId="0" fontId="6" fillId="0" borderId="23" xfId="0" applyFont="1" applyBorder="1" applyAlignment="1">
      <alignment horizontal="center" vertical="center" wrapText="1"/>
    </xf>
    <xf numFmtId="9" fontId="6" fillId="0" borderId="23" xfId="0" applyNumberFormat="1" applyFont="1" applyBorder="1" applyAlignment="1">
      <alignment horizontal="center" vertical="center" wrapText="1"/>
    </xf>
    <xf numFmtId="44" fontId="6" fillId="0" borderId="23" xfId="1" applyFont="1" applyBorder="1" applyAlignment="1">
      <alignment horizontal="center" vertical="center" wrapText="1"/>
    </xf>
    <xf numFmtId="44" fontId="6" fillId="0" borderId="24" xfId="1" applyFont="1" applyBorder="1" applyAlignment="1">
      <alignment horizontal="center" vertical="center" wrapText="1"/>
    </xf>
    <xf numFmtId="2" fontId="6" fillId="0" borderId="15" xfId="0" applyNumberFormat="1" applyFont="1" applyBorder="1" applyAlignment="1">
      <alignment horizontal="center" vertical="center"/>
    </xf>
    <xf numFmtId="10" fontId="6" fillId="0" borderId="15" xfId="0" applyNumberFormat="1" applyFont="1" applyBorder="1" applyAlignment="1">
      <alignment horizontal="center" vertical="center"/>
    </xf>
    <xf numFmtId="164" fontId="6" fillId="0" borderId="15" xfId="0" applyNumberFormat="1" applyFont="1" applyBorder="1" applyAlignment="1" applyProtection="1">
      <alignment horizontal="center" vertical="center"/>
      <protection locked="0"/>
    </xf>
    <xf numFmtId="44" fontId="6" fillId="0" borderId="16" xfId="1" applyFont="1" applyBorder="1" applyAlignment="1" applyProtection="1">
      <alignment horizontal="center" vertical="center"/>
      <protection locked="0"/>
    </xf>
    <xf numFmtId="44" fontId="5" fillId="0" borderId="4" xfId="0" applyNumberFormat="1" applyFont="1" applyBorder="1" applyAlignment="1">
      <alignment horizontal="center" vertical="center" wrapText="1"/>
    </xf>
    <xf numFmtId="44" fontId="5" fillId="0" borderId="4" xfId="1"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6" fillId="0" borderId="18"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7" fillId="0" borderId="5" xfId="0" applyFont="1" applyBorder="1" applyAlignment="1">
      <alignment horizontal="right"/>
    </xf>
    <xf numFmtId="0" fontId="7" fillId="0" borderId="9" xfId="0" applyFont="1" applyBorder="1" applyAlignment="1">
      <alignment horizontal="right"/>
    </xf>
    <xf numFmtId="0" fontId="7" fillId="0" borderId="2" xfId="0" applyFont="1" applyBorder="1" applyAlignment="1">
      <alignment horizontal="right"/>
    </xf>
    <xf numFmtId="0" fontId="7" fillId="0" borderId="5" xfId="0" applyFont="1" applyBorder="1" applyAlignment="1">
      <alignment horizontal="center"/>
    </xf>
    <xf numFmtId="0" fontId="7" fillId="0" borderId="9" xfId="0" applyFont="1" applyBorder="1" applyAlignment="1">
      <alignment horizontal="center"/>
    </xf>
    <xf numFmtId="0" fontId="7" fillId="0" borderId="2" xfId="0" applyFont="1" applyBorder="1" applyAlignment="1">
      <alignment horizontal="center"/>
    </xf>
    <xf numFmtId="0" fontId="7" fillId="0" borderId="5" xfId="0" applyFont="1" applyBorder="1" applyAlignment="1">
      <alignment horizontal="left"/>
    </xf>
    <xf numFmtId="0" fontId="7" fillId="0" borderId="9" xfId="0" applyFont="1" applyBorder="1" applyAlignment="1">
      <alignment horizontal="left"/>
    </xf>
    <xf numFmtId="0" fontId="7" fillId="0" borderId="2" xfId="0" applyFont="1" applyBorder="1" applyAlignment="1">
      <alignment horizontal="left"/>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6C475-90C3-482A-9CF8-AEF303147931}">
  <dimension ref="B4:E8"/>
  <sheetViews>
    <sheetView workbookViewId="0">
      <selection activeCell="E9" sqref="E9"/>
    </sheetView>
  </sheetViews>
  <sheetFormatPr baseColWidth="10" defaultRowHeight="15" x14ac:dyDescent="0.25"/>
  <cols>
    <col min="3" max="3" width="30.5703125" customWidth="1"/>
    <col min="4" max="5" width="23" customWidth="1"/>
    <col min="7" max="10" width="25.5703125" customWidth="1"/>
  </cols>
  <sheetData>
    <row r="4" spans="2:5" ht="15.75" thickBot="1" x14ac:dyDescent="0.3"/>
    <row r="5" spans="2:5" ht="45.75" thickBot="1" x14ac:dyDescent="0.3">
      <c r="B5" s="1" t="s">
        <v>0</v>
      </c>
      <c r="C5" s="3" t="s">
        <v>1</v>
      </c>
      <c r="D5" s="3" t="s">
        <v>2</v>
      </c>
      <c r="E5" s="3" t="s">
        <v>5</v>
      </c>
    </row>
    <row r="6" spans="2:5" ht="90.75" thickBot="1" x14ac:dyDescent="0.3">
      <c r="B6" s="2">
        <v>1</v>
      </c>
      <c r="C6" s="4" t="s">
        <v>6</v>
      </c>
      <c r="D6" s="65">
        <f>ROUND(E6*0.9,0)</f>
        <v>285316592</v>
      </c>
      <c r="E6" s="64">
        <f>+SARAVENA!H40</f>
        <v>317018436</v>
      </c>
    </row>
    <row r="7" spans="2:5" ht="120.75" thickBot="1" x14ac:dyDescent="0.3">
      <c r="B7" s="2">
        <v>2</v>
      </c>
      <c r="C7" s="4" t="s">
        <v>7</v>
      </c>
      <c r="D7" s="65">
        <f>ROUND(E7*0.9,0)</f>
        <v>285316592</v>
      </c>
      <c r="E7" s="64">
        <f>+PUTUMAYO!H40</f>
        <v>317018436</v>
      </c>
    </row>
    <row r="8" spans="2:5" ht="15.75" thickBot="1" x14ac:dyDescent="0.3">
      <c r="B8" s="66" t="s">
        <v>3</v>
      </c>
      <c r="C8" s="67"/>
      <c r="D8" s="64">
        <f>+SUM(D6:D7)</f>
        <v>570633184</v>
      </c>
      <c r="E8" s="64">
        <f>+SUM(E6:E7)</f>
        <v>634036872</v>
      </c>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7174C-B59B-4DA7-8FF0-A4128C94E4B3}">
  <dimension ref="B1:I53"/>
  <sheetViews>
    <sheetView showGridLines="0" topLeftCell="A10" zoomScaleNormal="100" workbookViewId="0">
      <selection activeCell="E27" sqref="E27"/>
    </sheetView>
  </sheetViews>
  <sheetFormatPr baseColWidth="10" defaultColWidth="11.42578125" defaultRowHeight="14.25" x14ac:dyDescent="0.2"/>
  <cols>
    <col min="1" max="1" width="3.7109375" style="5" customWidth="1"/>
    <col min="2" max="2" width="44.140625" style="5" customWidth="1"/>
    <col min="3" max="3" width="9.140625" style="5" bestFit="1" customWidth="1"/>
    <col min="4" max="4" width="17.42578125" style="5" customWidth="1"/>
    <col min="5" max="5" width="17.140625" style="5" customWidth="1"/>
    <col min="6" max="6" width="12.140625" style="5" bestFit="1" customWidth="1"/>
    <col min="7" max="7" width="18.140625" style="5" customWidth="1"/>
    <col min="8" max="8" width="29" style="44" customWidth="1"/>
    <col min="9" max="9" width="4.5703125" style="5" customWidth="1"/>
    <col min="10" max="16384" width="11.42578125" style="5"/>
  </cols>
  <sheetData>
    <row r="1" spans="2:9" ht="15" thickBot="1" x14ac:dyDescent="0.25"/>
    <row r="2" spans="2:9" ht="15.75" thickBot="1" x14ac:dyDescent="0.3">
      <c r="B2" s="78" t="s">
        <v>45</v>
      </c>
      <c r="C2" s="79"/>
      <c r="D2" s="79"/>
      <c r="E2" s="79"/>
      <c r="F2" s="79"/>
      <c r="G2" s="79"/>
      <c r="H2" s="80"/>
    </row>
    <row r="3" spans="2:9" ht="15.75" thickBot="1" x14ac:dyDescent="0.3">
      <c r="B3" s="78" t="s">
        <v>9</v>
      </c>
      <c r="C3" s="79"/>
      <c r="D3" s="79"/>
      <c r="E3" s="79"/>
      <c r="F3" s="79"/>
      <c r="G3" s="79"/>
      <c r="H3" s="80"/>
    </row>
    <row r="4" spans="2:9" ht="46.5" customHeight="1" thickBot="1" x14ac:dyDescent="0.25">
      <c r="B4" s="84" t="s">
        <v>46</v>
      </c>
      <c r="C4" s="85"/>
      <c r="D4" s="85"/>
      <c r="E4" s="85"/>
      <c r="F4" s="85"/>
      <c r="G4" s="85"/>
      <c r="H4" s="86"/>
    </row>
    <row r="5" spans="2:9" ht="15.75" thickBot="1" x14ac:dyDescent="0.3">
      <c r="B5" s="6" t="s">
        <v>10</v>
      </c>
      <c r="C5" s="7"/>
      <c r="H5" s="45"/>
    </row>
    <row r="6" spans="2:9" ht="15.75" thickBot="1" x14ac:dyDescent="0.3">
      <c r="B6" s="81" t="s">
        <v>11</v>
      </c>
      <c r="C6" s="82"/>
      <c r="D6" s="82"/>
      <c r="E6" s="82"/>
      <c r="F6" s="82"/>
      <c r="G6" s="82"/>
      <c r="H6" s="83"/>
    </row>
    <row r="7" spans="2:9" ht="60.75" customHeight="1" thickBot="1" x14ac:dyDescent="0.25">
      <c r="B7" s="8" t="s">
        <v>47</v>
      </c>
      <c r="C7" s="9" t="s">
        <v>4</v>
      </c>
      <c r="D7" s="10" t="s">
        <v>12</v>
      </c>
      <c r="E7" s="10" t="s">
        <v>13</v>
      </c>
      <c r="F7" s="10" t="s">
        <v>14</v>
      </c>
      <c r="G7" s="10" t="s">
        <v>15</v>
      </c>
      <c r="H7" s="46" t="s">
        <v>16</v>
      </c>
    </row>
    <row r="8" spans="2:9" x14ac:dyDescent="0.2">
      <c r="B8" s="11" t="s">
        <v>48</v>
      </c>
      <c r="C8" s="12" t="s">
        <v>17</v>
      </c>
      <c r="D8" s="13">
        <v>1</v>
      </c>
      <c r="E8" s="14">
        <v>0.5</v>
      </c>
      <c r="F8" s="13">
        <v>4</v>
      </c>
      <c r="G8" s="15">
        <v>6708141</v>
      </c>
      <c r="H8" s="47">
        <f t="shared" ref="H8:H17" si="0">ROUND(D8*E8*F8*G8,0)</f>
        <v>13416282</v>
      </c>
      <c r="I8" s="22"/>
    </row>
    <row r="9" spans="2:9" x14ac:dyDescent="0.2">
      <c r="B9" s="16" t="s">
        <v>49</v>
      </c>
      <c r="C9" s="17" t="s">
        <v>17</v>
      </c>
      <c r="D9" s="18">
        <v>1</v>
      </c>
      <c r="E9" s="19">
        <v>1</v>
      </c>
      <c r="F9" s="18">
        <v>4</v>
      </c>
      <c r="G9" s="20">
        <v>5000467</v>
      </c>
      <c r="H9" s="47">
        <f t="shared" si="0"/>
        <v>20001868</v>
      </c>
      <c r="I9" s="22"/>
    </row>
    <row r="10" spans="2:9" x14ac:dyDescent="0.2">
      <c r="B10" s="16" t="s">
        <v>50</v>
      </c>
      <c r="C10" s="17" t="s">
        <v>17</v>
      </c>
      <c r="D10" s="23">
        <v>1</v>
      </c>
      <c r="E10" s="24">
        <v>0.25</v>
      </c>
      <c r="F10" s="23">
        <v>4</v>
      </c>
      <c r="G10" s="20">
        <v>5000467</v>
      </c>
      <c r="H10" s="47">
        <f t="shared" si="0"/>
        <v>5000467</v>
      </c>
      <c r="I10" s="22"/>
    </row>
    <row r="11" spans="2:9" x14ac:dyDescent="0.2">
      <c r="B11" s="16" t="s">
        <v>51</v>
      </c>
      <c r="C11" s="17" t="s">
        <v>17</v>
      </c>
      <c r="D11" s="23">
        <v>1</v>
      </c>
      <c r="E11" s="24">
        <v>1</v>
      </c>
      <c r="F11" s="23">
        <v>4</v>
      </c>
      <c r="G11" s="20">
        <v>3331747</v>
      </c>
      <c r="H11" s="47">
        <f t="shared" si="0"/>
        <v>13326988</v>
      </c>
      <c r="I11" s="22"/>
    </row>
    <row r="12" spans="2:9" x14ac:dyDescent="0.2">
      <c r="B12" s="16" t="s">
        <v>52</v>
      </c>
      <c r="C12" s="17" t="s">
        <v>17</v>
      </c>
      <c r="D12" s="23">
        <v>1</v>
      </c>
      <c r="E12" s="24">
        <v>0.25</v>
      </c>
      <c r="F12" s="23">
        <v>4</v>
      </c>
      <c r="G12" s="20">
        <v>5000467</v>
      </c>
      <c r="H12" s="47">
        <f t="shared" si="0"/>
        <v>5000467</v>
      </c>
      <c r="I12" s="22"/>
    </row>
    <row r="13" spans="2:9" x14ac:dyDescent="0.2">
      <c r="B13" s="11" t="s">
        <v>53</v>
      </c>
      <c r="C13" s="17" t="s">
        <v>17</v>
      </c>
      <c r="D13" s="23">
        <v>1</v>
      </c>
      <c r="E13" s="24">
        <v>0.25</v>
      </c>
      <c r="F13" s="23">
        <v>4</v>
      </c>
      <c r="G13" s="20">
        <v>5000467</v>
      </c>
      <c r="H13" s="47">
        <f t="shared" si="0"/>
        <v>5000467</v>
      </c>
      <c r="I13" s="22"/>
    </row>
    <row r="14" spans="2:9" x14ac:dyDescent="0.2">
      <c r="B14" s="16" t="s">
        <v>54</v>
      </c>
      <c r="C14" s="12" t="s">
        <v>17</v>
      </c>
      <c r="D14" s="23">
        <v>1</v>
      </c>
      <c r="E14" s="24">
        <v>1</v>
      </c>
      <c r="F14" s="23">
        <v>4</v>
      </c>
      <c r="G14" s="20">
        <v>2493339</v>
      </c>
      <c r="H14" s="47">
        <f t="shared" si="0"/>
        <v>9973356</v>
      </c>
      <c r="I14" s="22"/>
    </row>
    <row r="15" spans="2:9" x14ac:dyDescent="0.2">
      <c r="B15" s="16" t="s">
        <v>55</v>
      </c>
      <c r="C15" s="17" t="s">
        <v>17</v>
      </c>
      <c r="D15" s="18">
        <v>1</v>
      </c>
      <c r="E15" s="19">
        <v>1</v>
      </c>
      <c r="F15" s="18">
        <v>4</v>
      </c>
      <c r="G15" s="20">
        <v>2493339</v>
      </c>
      <c r="H15" s="47">
        <f t="shared" si="0"/>
        <v>9973356</v>
      </c>
      <c r="I15" s="22"/>
    </row>
    <row r="16" spans="2:9" x14ac:dyDescent="0.2">
      <c r="B16" s="16" t="s">
        <v>56</v>
      </c>
      <c r="C16" s="17" t="s">
        <v>17</v>
      </c>
      <c r="D16" s="23">
        <v>1</v>
      </c>
      <c r="E16" s="24">
        <v>1</v>
      </c>
      <c r="F16" s="23">
        <v>4</v>
      </c>
      <c r="G16" s="20">
        <v>2493339</v>
      </c>
      <c r="H16" s="47">
        <f t="shared" si="0"/>
        <v>9973356</v>
      </c>
      <c r="I16" s="22"/>
    </row>
    <row r="17" spans="2:9" ht="15" thickBot="1" x14ac:dyDescent="0.25">
      <c r="B17" s="16" t="s">
        <v>57</v>
      </c>
      <c r="C17" s="17" t="s">
        <v>17</v>
      </c>
      <c r="D17" s="23">
        <v>1</v>
      </c>
      <c r="E17" s="24">
        <v>1</v>
      </c>
      <c r="F17" s="23">
        <v>4</v>
      </c>
      <c r="G17" s="25">
        <v>1014980</v>
      </c>
      <c r="H17" s="47">
        <f t="shared" si="0"/>
        <v>4059920</v>
      </c>
      <c r="I17" s="22"/>
    </row>
    <row r="18" spans="2:9" ht="15.75" thickBot="1" x14ac:dyDescent="0.3">
      <c r="B18" s="21"/>
      <c r="D18" s="75" t="s">
        <v>18</v>
      </c>
      <c r="E18" s="76"/>
      <c r="F18" s="76"/>
      <c r="G18" s="77"/>
      <c r="H18" s="48">
        <f>SUM(H8:H17)</f>
        <v>95726527</v>
      </c>
    </row>
    <row r="19" spans="2:9" ht="15.75" thickBot="1" x14ac:dyDescent="0.3">
      <c r="B19" s="21"/>
      <c r="D19" s="75" t="s">
        <v>19</v>
      </c>
      <c r="E19" s="76"/>
      <c r="F19" s="76"/>
      <c r="G19" s="77"/>
      <c r="H19" s="48">
        <v>2.0699999999999998</v>
      </c>
    </row>
    <row r="20" spans="2:9" ht="15.75" thickBot="1" x14ac:dyDescent="0.3">
      <c r="B20" s="21"/>
      <c r="D20" s="78" t="s">
        <v>20</v>
      </c>
      <c r="E20" s="79"/>
      <c r="F20" s="79"/>
      <c r="G20" s="80"/>
      <c r="H20" s="48">
        <f>ROUND(H18*H19,0)</f>
        <v>198153911</v>
      </c>
    </row>
    <row r="21" spans="2:9" ht="60.75" customHeight="1" thickBot="1" x14ac:dyDescent="0.25">
      <c r="B21" s="8" t="s">
        <v>21</v>
      </c>
      <c r="C21" s="9" t="s">
        <v>4</v>
      </c>
      <c r="D21" s="10" t="s">
        <v>12</v>
      </c>
      <c r="E21" s="10" t="s">
        <v>13</v>
      </c>
      <c r="F21" s="10" t="s">
        <v>14</v>
      </c>
      <c r="G21" s="10" t="s">
        <v>15</v>
      </c>
      <c r="H21" s="46" t="s">
        <v>16</v>
      </c>
    </row>
    <row r="22" spans="2:9" x14ac:dyDescent="0.2">
      <c r="B22" s="11" t="s">
        <v>48</v>
      </c>
      <c r="C22" s="12" t="s">
        <v>17</v>
      </c>
      <c r="D22" s="13">
        <v>1</v>
      </c>
      <c r="E22" s="14">
        <v>0.2</v>
      </c>
      <c r="F22" s="13">
        <v>2</v>
      </c>
      <c r="G22" s="15">
        <v>6708141</v>
      </c>
      <c r="H22" s="47">
        <f t="shared" ref="H22:H27" si="1">ROUND(D22*E22*F22*G22,0)</f>
        <v>2683256</v>
      </c>
    </row>
    <row r="23" spans="2:9" x14ac:dyDescent="0.2">
      <c r="B23" s="16" t="s">
        <v>49</v>
      </c>
      <c r="C23" s="17" t="s">
        <v>17</v>
      </c>
      <c r="D23" s="18">
        <v>1</v>
      </c>
      <c r="E23" s="19">
        <v>0.5</v>
      </c>
      <c r="F23" s="18">
        <v>2</v>
      </c>
      <c r="G23" s="20">
        <v>5000467</v>
      </c>
      <c r="H23" s="47">
        <f t="shared" si="1"/>
        <v>5000467</v>
      </c>
    </row>
    <row r="24" spans="2:9" x14ac:dyDescent="0.2">
      <c r="B24" s="16" t="s">
        <v>54</v>
      </c>
      <c r="C24" s="12" t="s">
        <v>17</v>
      </c>
      <c r="D24" s="23">
        <v>1</v>
      </c>
      <c r="E24" s="24">
        <v>1</v>
      </c>
      <c r="F24" s="23">
        <v>0.5</v>
      </c>
      <c r="G24" s="20">
        <v>2493339</v>
      </c>
      <c r="H24" s="47">
        <f t="shared" si="1"/>
        <v>1246670</v>
      </c>
    </row>
    <row r="25" spans="2:9" x14ac:dyDescent="0.2">
      <c r="B25" s="16" t="s">
        <v>55</v>
      </c>
      <c r="C25" s="17" t="s">
        <v>17</v>
      </c>
      <c r="D25" s="18">
        <v>1</v>
      </c>
      <c r="E25" s="19">
        <v>1</v>
      </c>
      <c r="F25" s="18">
        <v>0.5</v>
      </c>
      <c r="G25" s="20">
        <v>2493339</v>
      </c>
      <c r="H25" s="47">
        <f t="shared" si="1"/>
        <v>1246670</v>
      </c>
    </row>
    <row r="26" spans="2:9" x14ac:dyDescent="0.2">
      <c r="B26" s="16" t="s">
        <v>56</v>
      </c>
      <c r="C26" s="17" t="s">
        <v>17</v>
      </c>
      <c r="D26" s="23">
        <v>1</v>
      </c>
      <c r="E26" s="24">
        <v>1</v>
      </c>
      <c r="F26" s="23">
        <v>0.5</v>
      </c>
      <c r="G26" s="20">
        <v>2493339</v>
      </c>
      <c r="H26" s="47">
        <f t="shared" si="1"/>
        <v>1246670</v>
      </c>
    </row>
    <row r="27" spans="2:9" ht="15" thickBot="1" x14ac:dyDescent="0.25">
      <c r="B27" s="16" t="s">
        <v>57</v>
      </c>
      <c r="C27" s="17" t="s">
        <v>17</v>
      </c>
      <c r="D27" s="23">
        <v>1</v>
      </c>
      <c r="E27" s="24">
        <v>0.5</v>
      </c>
      <c r="F27" s="23">
        <v>2</v>
      </c>
      <c r="G27" s="25">
        <v>1014980</v>
      </c>
      <c r="H27" s="47">
        <f t="shared" si="1"/>
        <v>1014980</v>
      </c>
    </row>
    <row r="28" spans="2:9" ht="15.75" thickBot="1" x14ac:dyDescent="0.3">
      <c r="B28" s="21"/>
      <c r="D28" s="75" t="s">
        <v>18</v>
      </c>
      <c r="E28" s="76"/>
      <c r="F28" s="76"/>
      <c r="G28" s="77"/>
      <c r="H28" s="48">
        <f>SUM(H22:H27)</f>
        <v>12438713</v>
      </c>
    </row>
    <row r="29" spans="2:9" ht="15.75" thickBot="1" x14ac:dyDescent="0.3">
      <c r="B29" s="21"/>
      <c r="D29" s="75" t="s">
        <v>19</v>
      </c>
      <c r="E29" s="76"/>
      <c r="F29" s="76"/>
      <c r="G29" s="77"/>
      <c r="H29" s="48">
        <f>+H19</f>
        <v>2.0699999999999998</v>
      </c>
    </row>
    <row r="30" spans="2:9" ht="15.75" thickBot="1" x14ac:dyDescent="0.3">
      <c r="B30" s="21"/>
      <c r="D30" s="78" t="s">
        <v>20</v>
      </c>
      <c r="E30" s="79"/>
      <c r="F30" s="79"/>
      <c r="G30" s="80"/>
      <c r="H30" s="48">
        <f>ROUND(H28*H29,0)</f>
        <v>25748136</v>
      </c>
    </row>
    <row r="31" spans="2:9" ht="15" thickBot="1" x14ac:dyDescent="0.25">
      <c r="B31" s="21"/>
      <c r="H31" s="45"/>
    </row>
    <row r="32" spans="2:9" ht="15.75" thickBot="1" x14ac:dyDescent="0.3">
      <c r="B32" s="81" t="s">
        <v>22</v>
      </c>
      <c r="C32" s="82"/>
      <c r="D32" s="82"/>
      <c r="E32" s="82"/>
      <c r="F32" s="82"/>
      <c r="G32" s="82"/>
      <c r="H32" s="83"/>
    </row>
    <row r="33" spans="2:8" ht="63" customHeight="1" thickBot="1" x14ac:dyDescent="0.25">
      <c r="B33" s="26" t="s">
        <v>1</v>
      </c>
      <c r="C33" s="27" t="s">
        <v>4</v>
      </c>
      <c r="D33" s="28" t="s">
        <v>23</v>
      </c>
      <c r="E33" s="28" t="s">
        <v>24</v>
      </c>
      <c r="F33" s="28" t="s">
        <v>25</v>
      </c>
      <c r="G33" s="28" t="s">
        <v>26</v>
      </c>
      <c r="H33" s="49" t="s">
        <v>27</v>
      </c>
    </row>
    <row r="34" spans="2:8" x14ac:dyDescent="0.2">
      <c r="B34" s="29" t="s">
        <v>58</v>
      </c>
      <c r="C34" s="30" t="s">
        <v>59</v>
      </c>
      <c r="D34" s="56">
        <v>1</v>
      </c>
      <c r="E34" s="57">
        <v>1</v>
      </c>
      <c r="F34" s="56">
        <v>4</v>
      </c>
      <c r="G34" s="58">
        <v>1000000</v>
      </c>
      <c r="H34" s="59">
        <f>+D34*E34*F34*G34</f>
        <v>4000000</v>
      </c>
    </row>
    <row r="35" spans="2:8" ht="15" thickBot="1" x14ac:dyDescent="0.25">
      <c r="B35" s="42" t="s">
        <v>8</v>
      </c>
      <c r="C35" s="43" t="s">
        <v>17</v>
      </c>
      <c r="D35" s="60">
        <v>2</v>
      </c>
      <c r="E35" s="61">
        <v>1</v>
      </c>
      <c r="F35" s="60">
        <v>3.5</v>
      </c>
      <c r="G35" s="62">
        <v>5500000</v>
      </c>
      <c r="H35" s="63">
        <f>+D35*E35*F35*G35</f>
        <v>38500000</v>
      </c>
    </row>
    <row r="36" spans="2:8" ht="15.75" thickBot="1" x14ac:dyDescent="0.3">
      <c r="B36" s="21"/>
      <c r="D36" s="75" t="s">
        <v>28</v>
      </c>
      <c r="E36" s="76"/>
      <c r="F36" s="76"/>
      <c r="G36" s="77"/>
      <c r="H36" s="50">
        <f>SUM(H34:H35)</f>
        <v>42500000</v>
      </c>
    </row>
    <row r="37" spans="2:8" ht="15" thickBot="1" x14ac:dyDescent="0.25">
      <c r="B37" s="21"/>
      <c r="H37" s="51"/>
    </row>
    <row r="38" spans="2:8" ht="15.75" thickBot="1" x14ac:dyDescent="0.3">
      <c r="B38" s="21"/>
      <c r="D38" s="75" t="s">
        <v>29</v>
      </c>
      <c r="E38" s="76"/>
      <c r="F38" s="76"/>
      <c r="G38" s="77"/>
      <c r="H38" s="52">
        <f>+H36+H20+H30</f>
        <v>266402047</v>
      </c>
    </row>
    <row r="39" spans="2:8" ht="15.75" thickBot="1" x14ac:dyDescent="0.3">
      <c r="B39" s="21"/>
      <c r="D39" s="75" t="s">
        <v>30</v>
      </c>
      <c r="E39" s="76"/>
      <c r="F39" s="77"/>
      <c r="G39" s="31">
        <v>0.19</v>
      </c>
      <c r="H39" s="52">
        <f>ROUND(H38*G39,0)</f>
        <v>50616389</v>
      </c>
    </row>
    <row r="40" spans="2:8" ht="15.75" thickBot="1" x14ac:dyDescent="0.3">
      <c r="B40" s="32"/>
      <c r="C40" s="33"/>
      <c r="D40" s="75" t="s">
        <v>31</v>
      </c>
      <c r="E40" s="76"/>
      <c r="F40" s="76"/>
      <c r="G40" s="77"/>
      <c r="H40" s="52">
        <f>+H38+H39</f>
        <v>317018436</v>
      </c>
    </row>
    <row r="41" spans="2:8" ht="15" thickBot="1" x14ac:dyDescent="0.25"/>
    <row r="42" spans="2:8" ht="22.5" customHeight="1" x14ac:dyDescent="0.25">
      <c r="B42" s="34" t="s">
        <v>32</v>
      </c>
      <c r="C42" s="35"/>
      <c r="D42" s="35"/>
      <c r="E42" s="35"/>
      <c r="F42" s="35"/>
      <c r="G42" s="35"/>
      <c r="H42" s="53"/>
    </row>
    <row r="43" spans="2:8" ht="31.5" customHeight="1" x14ac:dyDescent="0.2">
      <c r="B43" s="68" t="s">
        <v>33</v>
      </c>
      <c r="C43" s="74"/>
      <c r="D43" s="74"/>
      <c r="E43" s="74"/>
      <c r="F43" s="74"/>
      <c r="G43" s="74"/>
      <c r="H43" s="70"/>
    </row>
    <row r="44" spans="2:8" ht="26.25" customHeight="1" x14ac:dyDescent="0.2">
      <c r="B44" s="68" t="s">
        <v>34</v>
      </c>
      <c r="C44" s="74"/>
      <c r="D44" s="74"/>
      <c r="E44" s="74"/>
      <c r="F44" s="74"/>
      <c r="G44" s="74"/>
      <c r="H44" s="70"/>
    </row>
    <row r="45" spans="2:8" ht="49.5" customHeight="1" x14ac:dyDescent="0.2">
      <c r="B45" s="68" t="s">
        <v>35</v>
      </c>
      <c r="C45" s="69"/>
      <c r="D45" s="69"/>
      <c r="E45" s="69"/>
      <c r="F45" s="69"/>
      <c r="G45" s="69"/>
      <c r="H45" s="70"/>
    </row>
    <row r="46" spans="2:8" ht="34.5" customHeight="1" x14ac:dyDescent="0.2">
      <c r="B46" s="68" t="s">
        <v>36</v>
      </c>
      <c r="C46" s="69"/>
      <c r="D46" s="69"/>
      <c r="E46" s="69"/>
      <c r="F46" s="69"/>
      <c r="G46" s="69"/>
      <c r="H46" s="70"/>
    </row>
    <row r="47" spans="2:8" ht="32.25" customHeight="1" x14ac:dyDescent="0.2">
      <c r="B47" s="68" t="s">
        <v>37</v>
      </c>
      <c r="C47" s="69"/>
      <c r="D47" s="69"/>
      <c r="E47" s="69"/>
      <c r="F47" s="69"/>
      <c r="G47" s="69"/>
      <c r="H47" s="70"/>
    </row>
    <row r="48" spans="2:8" ht="33.75" customHeight="1" x14ac:dyDescent="0.2">
      <c r="B48" s="68" t="s">
        <v>38</v>
      </c>
      <c r="C48" s="69"/>
      <c r="D48" s="69"/>
      <c r="E48" s="69"/>
      <c r="F48" s="69"/>
      <c r="G48" s="69"/>
      <c r="H48" s="70"/>
    </row>
    <row r="49" spans="2:8" ht="30.75" customHeight="1" thickBot="1" x14ac:dyDescent="0.25">
      <c r="B49" s="68" t="s">
        <v>39</v>
      </c>
      <c r="C49" s="69"/>
      <c r="D49" s="69"/>
      <c r="E49" s="69"/>
      <c r="F49" s="69"/>
      <c r="G49" s="69"/>
      <c r="H49" s="70"/>
    </row>
    <row r="50" spans="2:8" ht="61.5" customHeight="1" thickBot="1" x14ac:dyDescent="0.25">
      <c r="B50" s="71" t="s">
        <v>40</v>
      </c>
      <c r="C50" s="72"/>
      <c r="D50" s="72"/>
      <c r="E50" s="72"/>
      <c r="F50" s="72"/>
      <c r="G50" s="72"/>
      <c r="H50" s="73"/>
    </row>
    <row r="51" spans="2:8" ht="15.75" thickBot="1" x14ac:dyDescent="0.25">
      <c r="B51" s="36"/>
    </row>
    <row r="52" spans="2:8" ht="30" customHeight="1" x14ac:dyDescent="0.2">
      <c r="B52" s="37" t="s">
        <v>41</v>
      </c>
      <c r="C52" s="38"/>
      <c r="D52" s="38"/>
      <c r="E52" s="38" t="s">
        <v>42</v>
      </c>
      <c r="F52" s="35"/>
      <c r="G52" s="38"/>
      <c r="H52" s="54"/>
    </row>
    <row r="53" spans="2:8" ht="40.5" customHeight="1" thickBot="1" x14ac:dyDescent="0.25">
      <c r="B53" s="39" t="s">
        <v>43</v>
      </c>
      <c r="C53" s="40"/>
      <c r="D53" s="40"/>
      <c r="E53" s="41" t="s">
        <v>44</v>
      </c>
      <c r="F53" s="33"/>
      <c r="G53" s="40"/>
      <c r="H53" s="55"/>
    </row>
  </sheetData>
  <mergeCells count="23">
    <mergeCell ref="B2:H2"/>
    <mergeCell ref="B3:H3"/>
    <mergeCell ref="B4:H4"/>
    <mergeCell ref="B6:H6"/>
    <mergeCell ref="D18:G18"/>
    <mergeCell ref="D19:G19"/>
    <mergeCell ref="D20:G20"/>
    <mergeCell ref="D28:G28"/>
    <mergeCell ref="D29:G29"/>
    <mergeCell ref="D30:G30"/>
    <mergeCell ref="B32:H32"/>
    <mergeCell ref="D36:G36"/>
    <mergeCell ref="D38:G38"/>
    <mergeCell ref="D39:F39"/>
    <mergeCell ref="B49:H49"/>
    <mergeCell ref="B50:H50"/>
    <mergeCell ref="B43:H43"/>
    <mergeCell ref="B44:H44"/>
    <mergeCell ref="D40:G40"/>
    <mergeCell ref="B45:H45"/>
    <mergeCell ref="B46:H46"/>
    <mergeCell ref="B47:H47"/>
    <mergeCell ref="B48:H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4DF03-12B1-4F00-8235-CD827BD5B606}">
  <dimension ref="B1:I53"/>
  <sheetViews>
    <sheetView showGridLines="0" tabSelected="1" workbookViewId="0">
      <selection activeCell="H33" sqref="H33"/>
    </sheetView>
  </sheetViews>
  <sheetFormatPr baseColWidth="10" defaultColWidth="11.42578125" defaultRowHeight="14.25" x14ac:dyDescent="0.2"/>
  <cols>
    <col min="1" max="1" width="3.7109375" style="5" customWidth="1"/>
    <col min="2" max="2" width="44.140625" style="5" customWidth="1"/>
    <col min="3" max="3" width="9.140625" style="5" bestFit="1" customWidth="1"/>
    <col min="4" max="4" width="17.42578125" style="5" customWidth="1"/>
    <col min="5" max="5" width="17.140625" style="5" customWidth="1"/>
    <col min="6" max="6" width="12.140625" style="5" bestFit="1" customWidth="1"/>
    <col min="7" max="7" width="18.140625" style="5" customWidth="1"/>
    <col min="8" max="8" width="29" style="44" customWidth="1"/>
    <col min="9" max="9" width="4.5703125" style="5" customWidth="1"/>
    <col min="10" max="16384" width="11.42578125" style="5"/>
  </cols>
  <sheetData>
    <row r="1" spans="2:9" ht="15" thickBot="1" x14ac:dyDescent="0.25"/>
    <row r="2" spans="2:9" ht="15.75" thickBot="1" x14ac:dyDescent="0.3">
      <c r="B2" s="78" t="s">
        <v>45</v>
      </c>
      <c r="C2" s="79"/>
      <c r="D2" s="79"/>
      <c r="E2" s="79"/>
      <c r="F2" s="79"/>
      <c r="G2" s="79"/>
      <c r="H2" s="80"/>
    </row>
    <row r="3" spans="2:9" ht="15.75" thickBot="1" x14ac:dyDescent="0.3">
      <c r="B3" s="78" t="s">
        <v>9</v>
      </c>
      <c r="C3" s="79"/>
      <c r="D3" s="79"/>
      <c r="E3" s="79"/>
      <c r="F3" s="79"/>
      <c r="G3" s="79"/>
      <c r="H3" s="80"/>
    </row>
    <row r="4" spans="2:9" ht="46.5" customHeight="1" thickBot="1" x14ac:dyDescent="0.25">
      <c r="B4" s="84" t="s">
        <v>60</v>
      </c>
      <c r="C4" s="85"/>
      <c r="D4" s="85"/>
      <c r="E4" s="85"/>
      <c r="F4" s="85"/>
      <c r="G4" s="85"/>
      <c r="H4" s="86"/>
    </row>
    <row r="5" spans="2:9" ht="15.75" thickBot="1" x14ac:dyDescent="0.3">
      <c r="B5" s="6" t="s">
        <v>10</v>
      </c>
      <c r="C5" s="7"/>
      <c r="H5" s="45"/>
    </row>
    <row r="6" spans="2:9" ht="15.75" thickBot="1" x14ac:dyDescent="0.3">
      <c r="B6" s="81" t="s">
        <v>11</v>
      </c>
      <c r="C6" s="82"/>
      <c r="D6" s="82"/>
      <c r="E6" s="82"/>
      <c r="F6" s="82"/>
      <c r="G6" s="82"/>
      <c r="H6" s="83"/>
    </row>
    <row r="7" spans="2:9" ht="60.75" customHeight="1" thickBot="1" x14ac:dyDescent="0.25">
      <c r="B7" s="8" t="s">
        <v>47</v>
      </c>
      <c r="C7" s="9" t="s">
        <v>4</v>
      </c>
      <c r="D7" s="10" t="s">
        <v>12</v>
      </c>
      <c r="E7" s="10" t="s">
        <v>13</v>
      </c>
      <c r="F7" s="10" t="s">
        <v>14</v>
      </c>
      <c r="G7" s="10" t="s">
        <v>15</v>
      </c>
      <c r="H7" s="46" t="s">
        <v>16</v>
      </c>
    </row>
    <row r="8" spans="2:9" x14ac:dyDescent="0.2">
      <c r="B8" s="11" t="s">
        <v>48</v>
      </c>
      <c r="C8" s="12" t="s">
        <v>17</v>
      </c>
      <c r="D8" s="13">
        <v>1</v>
      </c>
      <c r="E8" s="14">
        <v>0.5</v>
      </c>
      <c r="F8" s="13">
        <v>4</v>
      </c>
      <c r="G8" s="15">
        <v>6708141</v>
      </c>
      <c r="H8" s="47">
        <f t="shared" ref="H8:H17" si="0">ROUND(D8*E8*F8*G8,0)</f>
        <v>13416282</v>
      </c>
      <c r="I8" s="22"/>
    </row>
    <row r="9" spans="2:9" x14ac:dyDescent="0.2">
      <c r="B9" s="16" t="s">
        <v>49</v>
      </c>
      <c r="C9" s="17" t="s">
        <v>17</v>
      </c>
      <c r="D9" s="18">
        <v>1</v>
      </c>
      <c r="E9" s="19">
        <v>1</v>
      </c>
      <c r="F9" s="18">
        <v>4</v>
      </c>
      <c r="G9" s="20">
        <v>5000467</v>
      </c>
      <c r="H9" s="47">
        <f t="shared" si="0"/>
        <v>20001868</v>
      </c>
      <c r="I9" s="22"/>
    </row>
    <row r="10" spans="2:9" x14ac:dyDescent="0.2">
      <c r="B10" s="16" t="s">
        <v>50</v>
      </c>
      <c r="C10" s="17" t="s">
        <v>17</v>
      </c>
      <c r="D10" s="23">
        <v>1</v>
      </c>
      <c r="E10" s="24">
        <v>0.25</v>
      </c>
      <c r="F10" s="23">
        <v>4</v>
      </c>
      <c r="G10" s="20">
        <v>5000467</v>
      </c>
      <c r="H10" s="47">
        <f t="shared" si="0"/>
        <v>5000467</v>
      </c>
      <c r="I10" s="22"/>
    </row>
    <row r="11" spans="2:9" x14ac:dyDescent="0.2">
      <c r="B11" s="16" t="s">
        <v>51</v>
      </c>
      <c r="C11" s="17" t="s">
        <v>17</v>
      </c>
      <c r="D11" s="23">
        <v>1</v>
      </c>
      <c r="E11" s="24">
        <v>1</v>
      </c>
      <c r="F11" s="23">
        <v>4</v>
      </c>
      <c r="G11" s="20">
        <v>3331747</v>
      </c>
      <c r="H11" s="47">
        <f t="shared" si="0"/>
        <v>13326988</v>
      </c>
      <c r="I11" s="22"/>
    </row>
    <row r="12" spans="2:9" x14ac:dyDescent="0.2">
      <c r="B12" s="16" t="s">
        <v>52</v>
      </c>
      <c r="C12" s="17" t="s">
        <v>17</v>
      </c>
      <c r="D12" s="23">
        <v>1</v>
      </c>
      <c r="E12" s="24">
        <v>0.25</v>
      </c>
      <c r="F12" s="23">
        <v>4</v>
      </c>
      <c r="G12" s="20">
        <v>5000467</v>
      </c>
      <c r="H12" s="47">
        <f t="shared" si="0"/>
        <v>5000467</v>
      </c>
      <c r="I12" s="22"/>
    </row>
    <row r="13" spans="2:9" x14ac:dyDescent="0.2">
      <c r="B13" s="11" t="s">
        <v>53</v>
      </c>
      <c r="C13" s="17" t="s">
        <v>17</v>
      </c>
      <c r="D13" s="23">
        <v>1</v>
      </c>
      <c r="E13" s="24">
        <v>0.25</v>
      </c>
      <c r="F13" s="23">
        <v>4</v>
      </c>
      <c r="G13" s="20">
        <v>5000467</v>
      </c>
      <c r="H13" s="47">
        <f t="shared" si="0"/>
        <v>5000467</v>
      </c>
      <c r="I13" s="22"/>
    </row>
    <row r="14" spans="2:9" x14ac:dyDescent="0.2">
      <c r="B14" s="16" t="s">
        <v>54</v>
      </c>
      <c r="C14" s="12" t="s">
        <v>17</v>
      </c>
      <c r="D14" s="23">
        <v>1</v>
      </c>
      <c r="E14" s="24">
        <v>1</v>
      </c>
      <c r="F14" s="23">
        <v>4</v>
      </c>
      <c r="G14" s="20">
        <v>2493339</v>
      </c>
      <c r="H14" s="47">
        <f t="shared" si="0"/>
        <v>9973356</v>
      </c>
      <c r="I14" s="22"/>
    </row>
    <row r="15" spans="2:9" x14ac:dyDescent="0.2">
      <c r="B15" s="16" t="s">
        <v>55</v>
      </c>
      <c r="C15" s="17" t="s">
        <v>17</v>
      </c>
      <c r="D15" s="18">
        <v>1</v>
      </c>
      <c r="E15" s="19">
        <v>1</v>
      </c>
      <c r="F15" s="18">
        <v>4</v>
      </c>
      <c r="G15" s="20">
        <v>2493339</v>
      </c>
      <c r="H15" s="47">
        <f t="shared" si="0"/>
        <v>9973356</v>
      </c>
      <c r="I15" s="22"/>
    </row>
    <row r="16" spans="2:9" x14ac:dyDescent="0.2">
      <c r="B16" s="16" t="s">
        <v>56</v>
      </c>
      <c r="C16" s="17" t="s">
        <v>17</v>
      </c>
      <c r="D16" s="23">
        <v>1</v>
      </c>
      <c r="E16" s="24">
        <v>1</v>
      </c>
      <c r="F16" s="23">
        <v>4</v>
      </c>
      <c r="G16" s="20">
        <v>2493339</v>
      </c>
      <c r="H16" s="47">
        <f t="shared" si="0"/>
        <v>9973356</v>
      </c>
      <c r="I16" s="22"/>
    </row>
    <row r="17" spans="2:9" ht="15" thickBot="1" x14ac:dyDescent="0.25">
      <c r="B17" s="16" t="s">
        <v>57</v>
      </c>
      <c r="C17" s="17" t="s">
        <v>17</v>
      </c>
      <c r="D17" s="23">
        <v>1</v>
      </c>
      <c r="E17" s="24">
        <v>1</v>
      </c>
      <c r="F17" s="23">
        <v>4</v>
      </c>
      <c r="G17" s="25">
        <v>1014980</v>
      </c>
      <c r="H17" s="47">
        <f t="shared" si="0"/>
        <v>4059920</v>
      </c>
      <c r="I17" s="22"/>
    </row>
    <row r="18" spans="2:9" ht="15.75" thickBot="1" x14ac:dyDescent="0.3">
      <c r="B18" s="21"/>
      <c r="D18" s="75" t="s">
        <v>18</v>
      </c>
      <c r="E18" s="76"/>
      <c r="F18" s="76"/>
      <c r="G18" s="77"/>
      <c r="H18" s="48">
        <f>SUM(H8:H17)</f>
        <v>95726527</v>
      </c>
    </row>
    <row r="19" spans="2:9" ht="15.75" thickBot="1" x14ac:dyDescent="0.3">
      <c r="B19" s="21"/>
      <c r="D19" s="75" t="s">
        <v>19</v>
      </c>
      <c r="E19" s="76"/>
      <c r="F19" s="76"/>
      <c r="G19" s="77"/>
      <c r="H19" s="48">
        <v>2.0699999999999998</v>
      </c>
    </row>
    <row r="20" spans="2:9" ht="15.75" thickBot="1" x14ac:dyDescent="0.3">
      <c r="B20" s="21"/>
      <c r="D20" s="78" t="s">
        <v>20</v>
      </c>
      <c r="E20" s="79"/>
      <c r="F20" s="79"/>
      <c r="G20" s="80"/>
      <c r="H20" s="48">
        <f>ROUND(H18*H19,0)</f>
        <v>198153911</v>
      </c>
    </row>
    <row r="21" spans="2:9" ht="60.75" customHeight="1" thickBot="1" x14ac:dyDescent="0.25">
      <c r="B21" s="8" t="s">
        <v>21</v>
      </c>
      <c r="C21" s="9" t="s">
        <v>4</v>
      </c>
      <c r="D21" s="10" t="s">
        <v>12</v>
      </c>
      <c r="E21" s="10" t="s">
        <v>13</v>
      </c>
      <c r="F21" s="10" t="s">
        <v>14</v>
      </c>
      <c r="G21" s="10" t="s">
        <v>15</v>
      </c>
      <c r="H21" s="46" t="s">
        <v>16</v>
      </c>
    </row>
    <row r="22" spans="2:9" x14ac:dyDescent="0.2">
      <c r="B22" s="11" t="s">
        <v>48</v>
      </c>
      <c r="C22" s="12" t="s">
        <v>17</v>
      </c>
      <c r="D22" s="13">
        <v>1</v>
      </c>
      <c r="E22" s="14">
        <v>0.2</v>
      </c>
      <c r="F22" s="13">
        <v>2</v>
      </c>
      <c r="G22" s="15">
        <v>6708141</v>
      </c>
      <c r="H22" s="47">
        <f t="shared" ref="H22:H27" si="1">ROUND(D22*E22*F22*G22,0)</f>
        <v>2683256</v>
      </c>
    </row>
    <row r="23" spans="2:9" x14ac:dyDescent="0.2">
      <c r="B23" s="16" t="s">
        <v>49</v>
      </c>
      <c r="C23" s="17" t="s">
        <v>17</v>
      </c>
      <c r="D23" s="18">
        <v>1</v>
      </c>
      <c r="E23" s="19">
        <v>0.5</v>
      </c>
      <c r="F23" s="18">
        <v>2</v>
      </c>
      <c r="G23" s="20">
        <v>5000467</v>
      </c>
      <c r="H23" s="47">
        <f t="shared" si="1"/>
        <v>5000467</v>
      </c>
    </row>
    <row r="24" spans="2:9" x14ac:dyDescent="0.2">
      <c r="B24" s="16" t="s">
        <v>54</v>
      </c>
      <c r="C24" s="12" t="s">
        <v>17</v>
      </c>
      <c r="D24" s="23">
        <v>1</v>
      </c>
      <c r="E24" s="24">
        <v>1</v>
      </c>
      <c r="F24" s="23">
        <v>0.5</v>
      </c>
      <c r="G24" s="20">
        <v>2493339</v>
      </c>
      <c r="H24" s="47">
        <f t="shared" si="1"/>
        <v>1246670</v>
      </c>
    </row>
    <row r="25" spans="2:9" x14ac:dyDescent="0.2">
      <c r="B25" s="16" t="s">
        <v>55</v>
      </c>
      <c r="C25" s="17" t="s">
        <v>17</v>
      </c>
      <c r="D25" s="18">
        <v>1</v>
      </c>
      <c r="E25" s="19">
        <v>1</v>
      </c>
      <c r="F25" s="18">
        <v>0.5</v>
      </c>
      <c r="G25" s="20">
        <v>2493339</v>
      </c>
      <c r="H25" s="47">
        <f t="shared" si="1"/>
        <v>1246670</v>
      </c>
    </row>
    <row r="26" spans="2:9" x14ac:dyDescent="0.2">
      <c r="B26" s="16" t="s">
        <v>56</v>
      </c>
      <c r="C26" s="17" t="s">
        <v>17</v>
      </c>
      <c r="D26" s="23">
        <v>1</v>
      </c>
      <c r="E26" s="24">
        <v>1</v>
      </c>
      <c r="F26" s="23">
        <v>0.5</v>
      </c>
      <c r="G26" s="20">
        <v>2493339</v>
      </c>
      <c r="H26" s="47">
        <f t="shared" si="1"/>
        <v>1246670</v>
      </c>
    </row>
    <row r="27" spans="2:9" ht="15" thickBot="1" x14ac:dyDescent="0.25">
      <c r="B27" s="16" t="s">
        <v>57</v>
      </c>
      <c r="C27" s="17" t="s">
        <v>17</v>
      </c>
      <c r="D27" s="23">
        <v>1</v>
      </c>
      <c r="E27" s="24">
        <v>0.5</v>
      </c>
      <c r="F27" s="23">
        <v>2</v>
      </c>
      <c r="G27" s="25">
        <v>1014980</v>
      </c>
      <c r="H27" s="47">
        <f t="shared" si="1"/>
        <v>1014980</v>
      </c>
    </row>
    <row r="28" spans="2:9" ht="15.75" thickBot="1" x14ac:dyDescent="0.3">
      <c r="B28" s="21"/>
      <c r="D28" s="75" t="s">
        <v>18</v>
      </c>
      <c r="E28" s="76"/>
      <c r="F28" s="76"/>
      <c r="G28" s="77"/>
      <c r="H28" s="48">
        <f>SUM(H22:H27)</f>
        <v>12438713</v>
      </c>
    </row>
    <row r="29" spans="2:9" ht="15.75" thickBot="1" x14ac:dyDescent="0.3">
      <c r="B29" s="21"/>
      <c r="D29" s="75" t="s">
        <v>19</v>
      </c>
      <c r="E29" s="76"/>
      <c r="F29" s="76"/>
      <c r="G29" s="77"/>
      <c r="H29" s="48">
        <f>+H19</f>
        <v>2.0699999999999998</v>
      </c>
    </row>
    <row r="30" spans="2:9" ht="15.75" thickBot="1" x14ac:dyDescent="0.3">
      <c r="B30" s="21"/>
      <c r="D30" s="78" t="s">
        <v>20</v>
      </c>
      <c r="E30" s="79"/>
      <c r="F30" s="79"/>
      <c r="G30" s="80"/>
      <c r="H30" s="48">
        <f>ROUND(H28*H29,0)</f>
        <v>25748136</v>
      </c>
    </row>
    <row r="31" spans="2:9" ht="15" thickBot="1" x14ac:dyDescent="0.25">
      <c r="B31" s="21"/>
      <c r="H31" s="45"/>
    </row>
    <row r="32" spans="2:9" ht="15.75" thickBot="1" x14ac:dyDescent="0.3">
      <c r="B32" s="81" t="s">
        <v>22</v>
      </c>
      <c r="C32" s="82"/>
      <c r="D32" s="82"/>
      <c r="E32" s="82"/>
      <c r="F32" s="82"/>
      <c r="G32" s="82"/>
      <c r="H32" s="83"/>
    </row>
    <row r="33" spans="2:8" ht="63" customHeight="1" thickBot="1" x14ac:dyDescent="0.25">
      <c r="B33" s="26" t="s">
        <v>1</v>
      </c>
      <c r="C33" s="27" t="s">
        <v>4</v>
      </c>
      <c r="D33" s="28" t="s">
        <v>23</v>
      </c>
      <c r="E33" s="28" t="s">
        <v>24</v>
      </c>
      <c r="F33" s="28" t="s">
        <v>25</v>
      </c>
      <c r="G33" s="28" t="s">
        <v>26</v>
      </c>
      <c r="H33" s="49" t="s">
        <v>27</v>
      </c>
    </row>
    <row r="34" spans="2:8" x14ac:dyDescent="0.2">
      <c r="B34" s="29" t="s">
        <v>58</v>
      </c>
      <c r="C34" s="30" t="s">
        <v>59</v>
      </c>
      <c r="D34" s="56">
        <v>1</v>
      </c>
      <c r="E34" s="57">
        <v>1</v>
      </c>
      <c r="F34" s="56">
        <v>4</v>
      </c>
      <c r="G34" s="58">
        <v>1000000</v>
      </c>
      <c r="H34" s="59">
        <f>+D34*E34*F34*G34</f>
        <v>4000000</v>
      </c>
    </row>
    <row r="35" spans="2:8" ht="15" thickBot="1" x14ac:dyDescent="0.25">
      <c r="B35" s="42" t="s">
        <v>8</v>
      </c>
      <c r="C35" s="43" t="s">
        <v>17</v>
      </c>
      <c r="D35" s="60">
        <v>2</v>
      </c>
      <c r="E35" s="61">
        <v>1</v>
      </c>
      <c r="F35" s="60">
        <v>3.5</v>
      </c>
      <c r="G35" s="62">
        <v>5500000</v>
      </c>
      <c r="H35" s="63">
        <f>+D35*E35*F35*G35</f>
        <v>38500000</v>
      </c>
    </row>
    <row r="36" spans="2:8" ht="15.75" thickBot="1" x14ac:dyDescent="0.3">
      <c r="B36" s="21"/>
      <c r="D36" s="75" t="s">
        <v>28</v>
      </c>
      <c r="E36" s="76"/>
      <c r="F36" s="76"/>
      <c r="G36" s="77"/>
      <c r="H36" s="50">
        <f>SUM(H34:H35)</f>
        <v>42500000</v>
      </c>
    </row>
    <row r="37" spans="2:8" ht="15" thickBot="1" x14ac:dyDescent="0.25">
      <c r="B37" s="21"/>
      <c r="H37" s="51"/>
    </row>
    <row r="38" spans="2:8" ht="15.75" thickBot="1" x14ac:dyDescent="0.3">
      <c r="B38" s="21"/>
      <c r="D38" s="75" t="s">
        <v>29</v>
      </c>
      <c r="E38" s="76"/>
      <c r="F38" s="76"/>
      <c r="G38" s="77"/>
      <c r="H38" s="52">
        <f>+H36+H20+H30</f>
        <v>266402047</v>
      </c>
    </row>
    <row r="39" spans="2:8" ht="15.75" thickBot="1" x14ac:dyDescent="0.3">
      <c r="B39" s="21"/>
      <c r="D39" s="75" t="s">
        <v>30</v>
      </c>
      <c r="E39" s="76"/>
      <c r="F39" s="77"/>
      <c r="G39" s="31">
        <v>0.19</v>
      </c>
      <c r="H39" s="52">
        <f>ROUND(H38*G39,0)</f>
        <v>50616389</v>
      </c>
    </row>
    <row r="40" spans="2:8" ht="15.75" thickBot="1" x14ac:dyDescent="0.3">
      <c r="B40" s="32"/>
      <c r="C40" s="33"/>
      <c r="D40" s="75" t="s">
        <v>31</v>
      </c>
      <c r="E40" s="76"/>
      <c r="F40" s="76"/>
      <c r="G40" s="77"/>
      <c r="H40" s="52">
        <f>+H38+H39</f>
        <v>317018436</v>
      </c>
    </row>
    <row r="41" spans="2:8" ht="15" thickBot="1" x14ac:dyDescent="0.25"/>
    <row r="42" spans="2:8" ht="22.5" customHeight="1" x14ac:dyDescent="0.25">
      <c r="B42" s="34" t="s">
        <v>32</v>
      </c>
      <c r="C42" s="35"/>
      <c r="D42" s="35"/>
      <c r="E42" s="35"/>
      <c r="F42" s="35"/>
      <c r="G42" s="35"/>
      <c r="H42" s="53"/>
    </row>
    <row r="43" spans="2:8" ht="31.5" customHeight="1" x14ac:dyDescent="0.2">
      <c r="B43" s="68" t="s">
        <v>33</v>
      </c>
      <c r="C43" s="74"/>
      <c r="D43" s="74"/>
      <c r="E43" s="74"/>
      <c r="F43" s="74"/>
      <c r="G43" s="74"/>
      <c r="H43" s="70"/>
    </row>
    <row r="44" spans="2:8" ht="26.25" customHeight="1" x14ac:dyDescent="0.2">
      <c r="B44" s="68" t="s">
        <v>34</v>
      </c>
      <c r="C44" s="74"/>
      <c r="D44" s="74"/>
      <c r="E44" s="74"/>
      <c r="F44" s="74"/>
      <c r="G44" s="74"/>
      <c r="H44" s="70"/>
    </row>
    <row r="45" spans="2:8" ht="49.5" customHeight="1" x14ac:dyDescent="0.2">
      <c r="B45" s="68" t="s">
        <v>35</v>
      </c>
      <c r="C45" s="69"/>
      <c r="D45" s="69"/>
      <c r="E45" s="69"/>
      <c r="F45" s="69"/>
      <c r="G45" s="69"/>
      <c r="H45" s="70"/>
    </row>
    <row r="46" spans="2:8" ht="34.5" customHeight="1" x14ac:dyDescent="0.2">
      <c r="B46" s="68" t="s">
        <v>36</v>
      </c>
      <c r="C46" s="69"/>
      <c r="D46" s="69"/>
      <c r="E46" s="69"/>
      <c r="F46" s="69"/>
      <c r="G46" s="69"/>
      <c r="H46" s="70"/>
    </row>
    <row r="47" spans="2:8" ht="32.25" customHeight="1" x14ac:dyDescent="0.2">
      <c r="B47" s="68" t="s">
        <v>37</v>
      </c>
      <c r="C47" s="69"/>
      <c r="D47" s="69"/>
      <c r="E47" s="69"/>
      <c r="F47" s="69"/>
      <c r="G47" s="69"/>
      <c r="H47" s="70"/>
    </row>
    <row r="48" spans="2:8" ht="33.75" customHeight="1" x14ac:dyDescent="0.2">
      <c r="B48" s="68" t="s">
        <v>38</v>
      </c>
      <c r="C48" s="69"/>
      <c r="D48" s="69"/>
      <c r="E48" s="69"/>
      <c r="F48" s="69"/>
      <c r="G48" s="69"/>
      <c r="H48" s="70"/>
    </row>
    <row r="49" spans="2:8" ht="30.75" customHeight="1" thickBot="1" x14ac:dyDescent="0.25">
      <c r="B49" s="68" t="s">
        <v>39</v>
      </c>
      <c r="C49" s="69"/>
      <c r="D49" s="69"/>
      <c r="E49" s="69"/>
      <c r="F49" s="69"/>
      <c r="G49" s="69"/>
      <c r="H49" s="70"/>
    </row>
    <row r="50" spans="2:8" ht="61.5" customHeight="1" thickBot="1" x14ac:dyDescent="0.25">
      <c r="B50" s="71" t="s">
        <v>40</v>
      </c>
      <c r="C50" s="72"/>
      <c r="D50" s="72"/>
      <c r="E50" s="72"/>
      <c r="F50" s="72"/>
      <c r="G50" s="72"/>
      <c r="H50" s="73"/>
    </row>
    <row r="51" spans="2:8" ht="15.75" thickBot="1" x14ac:dyDescent="0.25">
      <c r="B51" s="36"/>
    </row>
    <row r="52" spans="2:8" ht="30" customHeight="1" x14ac:dyDescent="0.2">
      <c r="B52" s="37" t="s">
        <v>41</v>
      </c>
      <c r="C52" s="38"/>
      <c r="D52" s="38"/>
      <c r="E52" s="38" t="s">
        <v>42</v>
      </c>
      <c r="F52" s="35"/>
      <c r="G52" s="38"/>
      <c r="H52" s="54"/>
    </row>
    <row r="53" spans="2:8" ht="40.5" customHeight="1" thickBot="1" x14ac:dyDescent="0.25">
      <c r="B53" s="39" t="s">
        <v>43</v>
      </c>
      <c r="C53" s="40"/>
      <c r="D53" s="40"/>
      <c r="E53" s="41" t="s">
        <v>44</v>
      </c>
      <c r="F53" s="33"/>
      <c r="G53" s="40"/>
      <c r="H53" s="55"/>
    </row>
  </sheetData>
  <mergeCells count="23">
    <mergeCell ref="B2:H2"/>
    <mergeCell ref="B3:H3"/>
    <mergeCell ref="B4:H4"/>
    <mergeCell ref="B6:H6"/>
    <mergeCell ref="D18:G18"/>
    <mergeCell ref="D19:G19"/>
    <mergeCell ref="D20:G20"/>
    <mergeCell ref="D28:G28"/>
    <mergeCell ref="D29:G29"/>
    <mergeCell ref="D30:G30"/>
    <mergeCell ref="B32:H32"/>
    <mergeCell ref="D36:G36"/>
    <mergeCell ref="D38:G38"/>
    <mergeCell ref="D39:F39"/>
    <mergeCell ref="B47:H47"/>
    <mergeCell ref="B48:H48"/>
    <mergeCell ref="B49:H49"/>
    <mergeCell ref="B50:H50"/>
    <mergeCell ref="D40:G40"/>
    <mergeCell ref="B43:H43"/>
    <mergeCell ref="B44:H44"/>
    <mergeCell ref="B45:H45"/>
    <mergeCell ref="B46:H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PPTO INT MEI</vt:lpstr>
      <vt:lpstr>SARAVENA</vt:lpstr>
      <vt:lpstr>PUTUMAYO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 Andrea Perez</dc:creator>
  <cp:lastModifiedBy>Yuly Andrea Perez</cp:lastModifiedBy>
  <dcterms:created xsi:type="dcterms:W3CDTF">2022-10-14T14:24:18Z</dcterms:created>
  <dcterms:modified xsi:type="dcterms:W3CDTF">2022-10-19T19:30:17Z</dcterms:modified>
</cp:coreProperties>
</file>