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lejandro.alvarez\Desktop\ART\Catatumbo - Frontera Nariñense\"/>
    </mc:Choice>
  </mc:AlternateContent>
  <workbookProtection workbookAlgorithmName="SHA-512" workbookHashValue="TXtVkUtSKyXDdPLCwrxQIKMEZhOnMG2BJueL21vTmtBac0j5zf9iMBylOEXeDx0jm5NvxTXmHWcktDLIsUK0HQ==" workbookSaltValue="nUVmWXMuwRtlxmW7ukP6JA==" workbookSpinCount="100000" lockStructure="1"/>
  <bookViews>
    <workbookView xWindow="0" yWindow="0" windowWidth="28800" windowHeight="12210"/>
  </bookViews>
  <sheets>
    <sheet name="PROPUESTA ECONÓMICA" sheetId="1" r:id="rId1"/>
    <sheet name="Listas" sheetId="2" state="hidden" r:id="rId2"/>
  </sheets>
  <definedNames>
    <definedName name="_xlnm.Print_Area" localSheetId="0">'PROPUESTA ECONÓMICA'!$A$1:$G$61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<sst xmlns="http://schemas.openxmlformats.org/spreadsheetml/2006/main" count="72" uniqueCount="69">
  <si>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</si>
  <si>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</si>
  <si>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</si>
  <si>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</si>
  <si>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</si>
  <si>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</si>
  <si>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</si>
  <si>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</si>
  <si>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</si>
  <si>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</si>
  <si>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</si>
  <si>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</si>
  <si>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</si>
  <si>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</si>
  <si>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</si>
  <si>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</si>
  <si>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</si>
  <si>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</si>
  <si>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</si>
  <si>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</si>
  <si>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</si>
  <si>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</si>
  <si>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</si>
  <si>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</si>
  <si>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</si>
  <si>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</si>
  <si>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</si>
  <si>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</si>
  <si>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</si>
  <si>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</si>
  <si>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</si>
  <si>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</si>
  <si>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</si>
  <si>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3.1 Ejecución de Obras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</si>
  <si>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</si>
  <si>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</si>
  <si>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</si>
  <si>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</si>
  <si>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</si>
  <si>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</si>
  <si>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</si>
  <si>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</si>
  <si>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</si>
  <si>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</si>
  <si>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</si>
  <si>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</si>
  <si>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</si>
  <si>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</si>
  <si>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</si>
  <si>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1100 millones por cada municipio</t>
  </si>
  <si>
    <t>1. Bolsa de inversión para 2. Estructuración de Obras PDET y 3.1 Ejecución de Obras</t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</si>
  <si>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</si>
  <si>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</si>
  <si>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</si>
  <si>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</si>
  <si>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</si>
  <si>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</si>
  <si>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</si>
  <si>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</si>
  <si>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</si>
  <si>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</si>
  <si>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</t>
    </r>
  </si>
  <si>
    <t xml:space="preserve">2. Estructuración y Verificación de Obras PDET  </t>
  </si>
  <si>
    <t>TOTALES 
ESTRUCTURACIÓN Y VERIFICACIÓN,
EJECUCIÓN Y
FORTALECIMIENTO</t>
  </si>
  <si>
    <t>Total 2. Estructuración y Verificación de Obras PDET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</si>
  <si>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3.1 Ejecución de Obras.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</si>
  <si>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t>NOTA 13: Para la presentación de la propuesta económica, se diseñó y estableció el presente formato. En ese sentido su modificación parcial o total será causal inmediata de rechazo de la propuesta.</t>
  </si>
  <si>
    <t>NOTA 14: Los valores ofertados deberán presentarse con cifras en enteros y sin decimales.</t>
  </si>
  <si>
    <t>NOTA 15: El presente formato se encuentra formulado, por lo cual se recomienda al proponente realizar su ofrecimiento en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</si>
</sst>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0.0"/>
    <numFmt numFmtId="168" formatCode="0.0%"/>
    <numFmt numFmtId="169" formatCode="_(&quot;$&quot;\ * #,##0.0_);_(&quot;$&quot;\ * \(#,##0.0\);_(&quot;$&quot;\ * &quot;-&quot;??_);_(@_)"/>
    <numFmt numFmtId="170" formatCode="_(&quot;$&quot;\ * #,##0_);_(&quot;$&quot;\ * \(#,##0\);_(&quot;$&quot;\ * &quot;-&quot;??_);_(@_)"/>
    <numFmt numFmtId="171" formatCode="_(&quot;$&quot;\ * #,##0.0_);_(&quot;$&quot;\ * \(#,##0.0\);_(&quot;$&quot;\ * &quot;-&quot;?_);_(@_)"/>
    <numFmt numFmtId="172" formatCode="0.000%"/>
    <numFmt numFmtId="173" formatCode="0.0000%"/>
    <numFmt numFmtId="174" formatCode="0.0000000000000000%"/>
    <numFmt numFmtId="175" formatCode="_(&quot;$&quot;\ * #,##0.00000_);_(&quot;$&quot;\ * \(#,##0.00000\);_(&quot;$&quot;\ * &quot;-&quot;??_);_(@_)"/>
    <numFmt numFmtId="176" formatCode="_(&quot;$&quot;\ * #,##0.000000_);_(&quot;$&quot;\ * \(#,##0.000000\);_(&quot;$&quot;\ * &quot;-&quot;??_);_(@_)"/>
    <numFmt numFmtId="177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70" fontId="1" fillId="0" borderId="19" xfId="2" applyNumberFormat="1" applyFont="1" applyBorder="1" applyAlignment="1">
      <alignment vertical="center"/>
    </xf>
    <xf numFmtId="170" fontId="1" fillId="0" borderId="29" xfId="2" applyNumberFormat="1" applyFont="1" applyBorder="1" applyAlignment="1">
      <alignment vertical="center"/>
    </xf>
    <xf numFmtId="170" fontId="1" fillId="0" borderId="39" xfId="2" applyNumberFormat="1" applyFont="1" applyBorder="1" applyAlignment="1">
      <alignment vertical="center"/>
    </xf>
    <xf numFmtId="170" fontId="1" fillId="0" borderId="41" xfId="2" applyNumberFormat="1" applyFont="1" applyBorder="1" applyAlignment="1">
      <alignment vertical="center"/>
    </xf>
    <xf numFmtId="170" fontId="0" fillId="0" borderId="22" xfId="2" applyNumberFormat="1" applyFont="1" applyBorder="1" applyAlignment="1">
      <alignment vertical="center"/>
    </xf>
    <xf numFmtId="170" fontId="0" fillId="0" borderId="24" xfId="2" applyNumberFormat="1" applyFont="1" applyBorder="1" applyAlignment="1">
      <alignment vertical="center"/>
    </xf>
    <xf numFmtId="170" fontId="0" fillId="0" borderId="34" xfId="2" applyNumberFormat="1" applyFont="1" applyBorder="1" applyAlignment="1">
      <alignment vertical="center"/>
    </xf>
    <xf numFmtId="170" fontId="0" fillId="0" borderId="29" xfId="2" applyNumberFormat="1" applyFont="1" applyBorder="1" applyAlignment="1">
      <alignment vertical="center"/>
    </xf>
    <xf numFmtId="170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70" fontId="0" fillId="3" borderId="0" xfId="0" applyNumberFormat="1" applyFill="1" applyBorder="1" applyAlignment="1">
      <alignment horizontal="right" vertical="center"/>
    </xf>
    <xf numFmtId="167" fontId="0" fillId="3" borderId="0" xfId="0" applyNumberFormat="1" applyFill="1" applyBorder="1" applyAlignment="1">
      <alignment horizontal="right" vertical="center"/>
    </xf>
    <xf numFmtId="168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8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1" fontId="1" fillId="3" borderId="0" xfId="1" applyNumberFormat="1" applyFont="1" applyFill="1" applyBorder="1" applyAlignment="1">
      <alignment vertical="center"/>
    </xf>
    <xf numFmtId="170" fontId="1" fillId="3" borderId="0" xfId="2" applyNumberFormat="1" applyFont="1" applyFill="1" applyBorder="1" applyAlignment="1">
      <alignment vertical="center"/>
    </xf>
    <xf numFmtId="169" fontId="1" fillId="3" borderId="0" xfId="2" applyNumberFormat="1" applyFont="1" applyFill="1" applyBorder="1"/>
    <xf numFmtId="170" fontId="1" fillId="3" borderId="0" xfId="2" applyNumberFormat="1" applyFont="1" applyFill="1" applyBorder="1"/>
    <xf numFmtId="169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2" applyNumberFormat="1" applyFont="1" applyFill="1" applyBorder="1" applyAlignment="1">
      <alignment vertical="center"/>
    </xf>
    <xf numFmtId="170" fontId="0" fillId="3" borderId="0" xfId="2" applyNumberFormat="1" applyFont="1" applyFill="1" applyBorder="1"/>
    <xf numFmtId="170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70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70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2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70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3" fontId="0" fillId="0" borderId="0" xfId="1" applyNumberFormat="1" applyFont="1"/>
    <xf numFmtId="164" fontId="0" fillId="0" borderId="0" xfId="2" applyFont="1"/>
    <xf numFmtId="173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70" fontId="4" fillId="0" borderId="0" xfId="0" applyNumberFormat="1" applyFont="1" applyAlignment="1">
      <alignment vertical="center"/>
    </xf>
    <xf numFmtId="173" fontId="4" fillId="0" borderId="0" xfId="1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6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5" fontId="0" fillId="0" borderId="0" xfId="2" applyNumberFormat="1" applyFont="1"/>
    <xf numFmtId="177" fontId="0" fillId="0" borderId="0" xfId="0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70" fontId="0" fillId="0" borderId="2" xfId="2" applyNumberFormat="1" applyFont="1" applyBorder="1" applyAlignment="1">
      <alignment vertical="center"/>
    </xf>
    <xf numFmtId="170" fontId="0" fillId="0" borderId="2" xfId="2" applyNumberFormat="1" applyFont="1" applyBorder="1"/>
    <xf numFmtId="0" fontId="0" fillId="0" borderId="0" xfId="0" applyFill="1" applyBorder="1"/>
    <xf numFmtId="169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70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70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70" fontId="1" fillId="4" borderId="66" xfId="2" applyNumberFormat="1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0" fillId="0" borderId="2" xfId="0" applyBorder="1"/>
    <xf numFmtId="0" fontId="0" fillId="0" borderId="45" xfId="0" applyBorder="1"/>
    <xf numFmtId="9" fontId="0" fillId="0" borderId="46" xfId="0" applyNumberFormat="1" applyFont="1" applyBorder="1" applyAlignment="1">
      <alignment horizontal="right" vertical="center"/>
    </xf>
    <xf numFmtId="9" fontId="0" fillId="0" borderId="46" xfId="1" applyFont="1" applyBorder="1"/>
    <xf numFmtId="0" fontId="0" fillId="0" borderId="46" xfId="0" applyBorder="1"/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tabSelected="1" view="pageBreakPreview" topLeftCell="A2" zoomScale="110" zoomScaleNormal="110" zoomScaleSheetLayoutView="110" workbookViewId="0">
      <selection activeCell="B2" sqref="B2:F3"/>
    </sheetView>
  </sheetViews>
  <sheetFormatPr baseColWidth="10" defaultColWidth="11.42578125" defaultRowHeight="15" zeroHeight="1" x14ac:dyDescent="0.25"/>
  <cols>
    <col min="1" max="1" width="2.85546875" style="27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29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6" customFormat="1" x14ac:dyDescent="0.25">
      <c r="A1" s="29"/>
      <c r="B1" s="29"/>
      <c r="C1" s="29"/>
      <c r="D1" s="29"/>
      <c r="E1" s="29"/>
      <c r="F1" s="29"/>
      <c r="G1" s="29"/>
    </row>
    <row r="2" spans="1:11" s="6" customFormat="1" ht="15" customHeight="1" x14ac:dyDescent="0.25">
      <c r="A2" s="29"/>
      <c r="B2" s="141" t="s">
        <v>16</v>
      </c>
      <c r="C2" s="141"/>
      <c r="D2" s="141"/>
      <c r="E2" s="141"/>
      <c r="F2" s="141"/>
      <c r="G2" s="29"/>
      <c r="I2" s="67"/>
    </row>
    <row r="3" spans="1:11" s="6" customFormat="1" ht="15" customHeight="1" x14ac:dyDescent="0.25">
      <c r="A3" s="29"/>
      <c r="B3" s="141"/>
      <c r="C3" s="141"/>
      <c r="D3" s="141"/>
      <c r="E3" s="141"/>
      <c r="F3" s="141"/>
      <c r="G3" s="29"/>
    </row>
    <row r="4" spans="1:11" s="6" customFormat="1" ht="15" customHeight="1" thickBot="1" x14ac:dyDescent="0.3">
      <c r="A4" s="29"/>
      <c r="B4" s="29"/>
      <c r="C4" s="29"/>
      <c r="D4" s="29"/>
      <c r="E4" s="29"/>
      <c r="F4" s="29"/>
      <c r="G4" s="29"/>
    </row>
    <row r="5" spans="1:11" s="6" customFormat="1" hidden="1" x14ac:dyDescent="0.25">
      <c r="A5" s="29"/>
      <c r="B5" s="157" t="s">
        <v>0</v>
      </c>
      <c r="C5" s="158"/>
      <c r="D5" s="158"/>
      <c r="E5" s="159"/>
      <c r="F5" s="8">
        <f>VLOOKUP(B2,Listas!A4:B16,2,0)</f>
        <v>5</v>
      </c>
      <c r="G5" s="30"/>
    </row>
    <row r="6" spans="1:11" s="6" customFormat="1" hidden="1" x14ac:dyDescent="0.25">
      <c r="A6" s="29"/>
      <c r="B6" s="160" t="s">
        <v>38</v>
      </c>
      <c r="C6" s="161"/>
      <c r="D6" s="161"/>
      <c r="E6" s="162"/>
      <c r="F6" s="26">
        <v>987964792.52739358</v>
      </c>
      <c r="G6" s="31"/>
    </row>
    <row r="7" spans="1:11" s="6" customFormat="1" hidden="1" x14ac:dyDescent="0.25">
      <c r="A7" s="29"/>
      <c r="B7" s="163" t="s">
        <v>39</v>
      </c>
      <c r="C7" s="164"/>
      <c r="D7" s="164"/>
      <c r="E7" s="165"/>
      <c r="F7" s="7">
        <v>0.06</v>
      </c>
      <c r="G7" s="32"/>
    </row>
    <row r="8" spans="1:11" s="6" customFormat="1" hidden="1" x14ac:dyDescent="0.25">
      <c r="A8" s="29"/>
      <c r="F8" s="5"/>
      <c r="G8" s="33"/>
    </row>
    <row r="9" spans="1:11" s="6" customFormat="1" hidden="1" x14ac:dyDescent="0.25">
      <c r="A9" s="29"/>
      <c r="B9" s="151" t="str">
        <f>CONCATENATE(I2," - ","Subregión:"," ",B2)</f>
        <v xml:space="preserve"> - Subregión: CATATUMBO</v>
      </c>
      <c r="C9" s="151"/>
      <c r="D9" s="151"/>
      <c r="E9" s="151"/>
      <c r="F9" s="151"/>
      <c r="G9" s="34"/>
    </row>
    <row r="10" spans="1:11" s="6" customFormat="1" hidden="1" x14ac:dyDescent="0.25">
      <c r="A10" s="29"/>
      <c r="B10" s="151"/>
      <c r="C10" s="151"/>
      <c r="D10" s="151"/>
      <c r="E10" s="151"/>
      <c r="F10" s="151"/>
      <c r="G10" s="35"/>
      <c r="K10" s="74"/>
    </row>
    <row r="11" spans="1:11" s="6" customFormat="1" ht="15.75" hidden="1" thickBot="1" x14ac:dyDescent="0.3">
      <c r="A11" s="29"/>
      <c r="B11" s="50"/>
      <c r="E11" s="55"/>
      <c r="F11" s="54"/>
      <c r="G11" s="36"/>
    </row>
    <row r="12" spans="1:11" ht="22.5" hidden="1" customHeight="1" thickBot="1" x14ac:dyDescent="0.3">
      <c r="A12" s="29"/>
      <c r="B12" s="166" t="s">
        <v>50</v>
      </c>
      <c r="C12" s="167"/>
      <c r="D12" s="167"/>
      <c r="E12" s="168"/>
      <c r="F12" s="18">
        <f>ROUND($F$18+(F18*$C$13),0)</f>
        <v>5500000000</v>
      </c>
      <c r="G12" s="36"/>
      <c r="H12" s="57"/>
    </row>
    <row r="13" spans="1:11" ht="22.5" customHeight="1" thickBot="1" x14ac:dyDescent="0.3">
      <c r="A13" s="29"/>
      <c r="B13" s="119" t="s">
        <v>1</v>
      </c>
      <c r="C13" s="120">
        <v>0.1134</v>
      </c>
      <c r="D13" s="121" t="s">
        <v>30</v>
      </c>
      <c r="E13" s="122" t="s">
        <v>62</v>
      </c>
      <c r="F13" s="18">
        <f>ROUND(F14+F15,0)</f>
        <v>560176037</v>
      </c>
      <c r="G13" s="36"/>
      <c r="H13" s="88"/>
      <c r="I13" s="71"/>
    </row>
    <row r="14" spans="1:11" ht="18.75" hidden="1" customHeight="1" x14ac:dyDescent="0.25">
      <c r="A14" s="29"/>
      <c r="B14" s="114"/>
      <c r="C14" s="116">
        <v>0.1134</v>
      </c>
      <c r="D14" s="117" t="s">
        <v>40</v>
      </c>
      <c r="E14" s="105" t="s">
        <v>12</v>
      </c>
      <c r="F14" s="118">
        <f>ROUND((F12-F18)/(1+$C$15),0)</f>
        <v>465339788</v>
      </c>
      <c r="G14" s="37"/>
      <c r="H14" s="113"/>
      <c r="I14" s="56"/>
    </row>
    <row r="15" spans="1:11" ht="23.25" hidden="1" customHeight="1" thickBot="1" x14ac:dyDescent="0.3">
      <c r="A15" s="29"/>
      <c r="B15" s="115"/>
      <c r="C15" s="58">
        <v>0.20380000000000001</v>
      </c>
      <c r="D15" s="9" t="s">
        <v>41</v>
      </c>
      <c r="E15" s="10" t="s">
        <v>28</v>
      </c>
      <c r="F15" s="19">
        <f>ROUND((F14*$C$15),0)</f>
        <v>94836249</v>
      </c>
      <c r="H15" s="73"/>
      <c r="I15" s="57"/>
    </row>
    <row r="16" spans="1:11" s="6" customFormat="1" ht="15" customHeight="1" thickBot="1" x14ac:dyDescent="0.3">
      <c r="A16" s="29"/>
      <c r="B16" s="29"/>
      <c r="C16" s="29"/>
      <c r="D16" s="29"/>
      <c r="E16" s="29"/>
      <c r="F16" s="29"/>
      <c r="G16" s="29"/>
    </row>
    <row r="17" spans="1:11" s="2" customFormat="1" ht="22.5" customHeight="1" x14ac:dyDescent="0.25">
      <c r="A17" s="51"/>
      <c r="B17" s="138" t="s">
        <v>2</v>
      </c>
      <c r="C17" s="153" t="s">
        <v>35</v>
      </c>
      <c r="D17" s="153"/>
      <c r="E17" s="12" t="s">
        <v>42</v>
      </c>
      <c r="F17" s="20">
        <f>ROUND(F18+F22,0)</f>
        <v>4939823963</v>
      </c>
      <c r="G17" s="38"/>
      <c r="H17" s="88"/>
      <c r="I17" s="79"/>
    </row>
    <row r="18" spans="1:11" s="4" customFormat="1" ht="21" x14ac:dyDescent="0.25">
      <c r="A18" s="52"/>
      <c r="B18" s="139"/>
      <c r="C18" s="152" t="s">
        <v>49</v>
      </c>
      <c r="D18" s="152"/>
      <c r="E18" s="15" t="s">
        <v>29</v>
      </c>
      <c r="F18" s="21">
        <f>ROUND($F$6*$F$5,0)</f>
        <v>4939823963</v>
      </c>
      <c r="G18" s="39"/>
      <c r="H18" s="72"/>
    </row>
    <row r="19" spans="1:11" s="4" customFormat="1" ht="22.5" hidden="1" customHeight="1" x14ac:dyDescent="0.25">
      <c r="A19" s="52"/>
      <c r="B19" s="139"/>
      <c r="C19" s="154" t="s">
        <v>5</v>
      </c>
      <c r="D19" s="154"/>
      <c r="E19" s="17" t="s">
        <v>9</v>
      </c>
      <c r="F19" s="21">
        <f>ROUND(F18/(1+$C$20+$C$21),0)</f>
        <v>3929851999</v>
      </c>
      <c r="G19" s="40"/>
      <c r="H19" s="89"/>
    </row>
    <row r="20" spans="1:11" s="3" customFormat="1" ht="22.5" hidden="1" customHeight="1" x14ac:dyDescent="0.25">
      <c r="A20" s="53"/>
      <c r="B20" s="139"/>
      <c r="C20" s="83">
        <v>0.21</v>
      </c>
      <c r="D20" s="82" t="s">
        <v>6</v>
      </c>
      <c r="E20" s="17" t="s">
        <v>4</v>
      </c>
      <c r="F20" s="21">
        <f>ROUND(F19*$C$20,0)</f>
        <v>825268920</v>
      </c>
      <c r="G20" s="40"/>
      <c r="I20" s="60"/>
    </row>
    <row r="21" spans="1:11" s="4" customFormat="1" ht="21" hidden="1" customHeight="1" x14ac:dyDescent="0.25">
      <c r="A21" s="52"/>
      <c r="B21" s="139"/>
      <c r="C21" s="83">
        <v>4.7E-2</v>
      </c>
      <c r="D21" s="82" t="s">
        <v>6</v>
      </c>
      <c r="E21" s="17" t="s">
        <v>7</v>
      </c>
      <c r="F21" s="21">
        <f>ROUND(F19*$C$21,0)</f>
        <v>184703044</v>
      </c>
      <c r="G21" s="40"/>
      <c r="H21" s="90"/>
      <c r="I21" s="80"/>
    </row>
    <row r="22" spans="1:11" s="3" customFormat="1" ht="22.5" customHeight="1" x14ac:dyDescent="0.25">
      <c r="A22" s="53"/>
      <c r="B22" s="139"/>
      <c r="C22" s="169" t="s">
        <v>43</v>
      </c>
      <c r="D22" s="169"/>
      <c r="E22" s="15" t="s">
        <v>44</v>
      </c>
      <c r="F22" s="21">
        <f>ROUND(F23+F24,0)</f>
        <v>0</v>
      </c>
      <c r="G22" s="40"/>
      <c r="H22" s="77"/>
      <c r="I22" s="77"/>
      <c r="J22" s="77"/>
    </row>
    <row r="23" spans="1:11" ht="22.5" customHeight="1" x14ac:dyDescent="0.25">
      <c r="A23" s="29"/>
      <c r="B23" s="139"/>
      <c r="C23" s="85">
        <f>ROUNDUP(F23/F18,4)</f>
        <v>0</v>
      </c>
      <c r="D23" s="84" t="s">
        <v>36</v>
      </c>
      <c r="E23" s="16" t="s">
        <v>45</v>
      </c>
      <c r="F23" s="68"/>
      <c r="G23" s="41"/>
      <c r="H23" s="126"/>
      <c r="I23" s="57"/>
      <c r="J23" s="57"/>
    </row>
    <row r="24" spans="1:11" ht="22.5" customHeight="1" thickBot="1" x14ac:dyDescent="0.3">
      <c r="A24" s="29"/>
      <c r="B24" s="140"/>
      <c r="C24" s="86">
        <f>ROUNDUP(F24/F18,4)</f>
        <v>0</v>
      </c>
      <c r="D24" s="123" t="s">
        <v>36</v>
      </c>
      <c r="E24" s="124" t="s">
        <v>46</v>
      </c>
      <c r="F24" s="125"/>
      <c r="G24" s="42"/>
      <c r="H24" s="57"/>
      <c r="I24" s="76"/>
      <c r="J24" s="57"/>
    </row>
    <row r="25" spans="1:11" s="6" customFormat="1" ht="15" customHeight="1" thickBot="1" x14ac:dyDescent="0.3">
      <c r="A25" s="29"/>
      <c r="B25" s="29"/>
      <c r="C25" s="29"/>
      <c r="D25" s="29"/>
      <c r="E25" s="29"/>
      <c r="F25" s="29"/>
      <c r="G25" s="29"/>
    </row>
    <row r="26" spans="1:11" ht="22.5" customHeight="1" thickBot="1" x14ac:dyDescent="0.3">
      <c r="A26" s="29"/>
      <c r="B26" s="107" t="s">
        <v>3</v>
      </c>
      <c r="C26" s="155" t="s">
        <v>32</v>
      </c>
      <c r="D26" s="156"/>
      <c r="E26" s="108" t="s">
        <v>8</v>
      </c>
      <c r="F26" s="18">
        <f>ROUND(F27,0)</f>
        <v>409421528</v>
      </c>
      <c r="G26" s="41"/>
      <c r="H26" s="57"/>
      <c r="I26" s="81"/>
      <c r="J26" s="75"/>
      <c r="K26" s="76"/>
    </row>
    <row r="27" spans="1:11" ht="22.5" hidden="1" customHeight="1" x14ac:dyDescent="0.25">
      <c r="A27" s="29"/>
      <c r="B27" s="101"/>
      <c r="C27" s="103">
        <v>0.06</v>
      </c>
      <c r="D27" s="104" t="s">
        <v>47</v>
      </c>
      <c r="E27" s="105" t="s">
        <v>11</v>
      </c>
      <c r="F27" s="106">
        <f>ROUND((((VLOOKUP(B2,Listas!A4:C16,3,0)))),0)</f>
        <v>409421528</v>
      </c>
      <c r="G27" s="41"/>
      <c r="H27" s="76"/>
      <c r="I27" s="61"/>
      <c r="J27" s="75"/>
      <c r="K27" s="76"/>
    </row>
    <row r="28" spans="1:11" ht="22.5" hidden="1" customHeight="1" thickBot="1" x14ac:dyDescent="0.3">
      <c r="A28" s="29"/>
      <c r="B28" s="102"/>
      <c r="C28" s="87">
        <v>0.20380000000000001</v>
      </c>
      <c r="D28" s="100" t="s">
        <v>48</v>
      </c>
      <c r="E28" s="10" t="s">
        <v>31</v>
      </c>
      <c r="F28" s="19">
        <f>ROUND(F27-(F27/(1+C28)),0)</f>
        <v>69313929</v>
      </c>
      <c r="G28" s="41"/>
      <c r="H28" s="76"/>
      <c r="I28" s="76"/>
      <c r="J28" s="72"/>
    </row>
    <row r="29" spans="1:11" s="98" customFormat="1" ht="22.5" customHeight="1" thickBot="1" x14ac:dyDescent="0.3">
      <c r="A29" s="94"/>
      <c r="B29" s="109"/>
      <c r="C29" s="110"/>
      <c r="D29" s="111"/>
      <c r="E29" s="112"/>
      <c r="F29" s="40"/>
      <c r="G29" s="95"/>
      <c r="H29" s="99"/>
      <c r="I29" s="96"/>
      <c r="J29" s="97"/>
    </row>
    <row r="30" spans="1:11" s="3" customFormat="1" ht="18.75" x14ac:dyDescent="0.25">
      <c r="A30" s="53"/>
      <c r="B30" s="142" t="s">
        <v>63</v>
      </c>
      <c r="C30" s="143"/>
      <c r="D30" s="144"/>
      <c r="E30" s="13" t="s">
        <v>64</v>
      </c>
      <c r="F30" s="22">
        <f>ROUND(F13,0)</f>
        <v>560176037</v>
      </c>
      <c r="G30" s="43"/>
      <c r="H30" s="77"/>
      <c r="I30" s="78"/>
    </row>
    <row r="31" spans="1:11" s="3" customFormat="1" ht="18.75" x14ac:dyDescent="0.25">
      <c r="A31" s="53"/>
      <c r="B31" s="145"/>
      <c r="C31" s="146"/>
      <c r="D31" s="147"/>
      <c r="E31" s="91" t="s">
        <v>33</v>
      </c>
      <c r="F31" s="23">
        <f>ROUND(F17,0)</f>
        <v>4939823963</v>
      </c>
      <c r="G31" s="44"/>
      <c r="H31" s="59"/>
    </row>
    <row r="32" spans="1:11" s="3" customFormat="1" ht="18.75" x14ac:dyDescent="0.25">
      <c r="A32" s="53"/>
      <c r="B32" s="145"/>
      <c r="C32" s="146"/>
      <c r="D32" s="147"/>
      <c r="E32" s="14" t="s">
        <v>34</v>
      </c>
      <c r="F32" s="24">
        <f>ROUND(F26,0)</f>
        <v>409421528</v>
      </c>
      <c r="G32" s="43"/>
    </row>
    <row r="33" spans="1:9" s="3" customFormat="1" ht="22.5" customHeight="1" thickBot="1" x14ac:dyDescent="0.3">
      <c r="A33" s="53"/>
      <c r="B33" s="148"/>
      <c r="C33" s="149"/>
      <c r="D33" s="150"/>
      <c r="E33" s="11" t="s">
        <v>10</v>
      </c>
      <c r="F33" s="25">
        <f>ROUND(SUM(F30:F32),0)</f>
        <v>5909421528</v>
      </c>
      <c r="G33" s="44"/>
      <c r="I33" s="59"/>
    </row>
    <row r="34" spans="1:9" ht="22.5" customHeight="1" thickBot="1" x14ac:dyDescent="0.3">
      <c r="A34" s="29"/>
      <c r="B34" s="69"/>
      <c r="C34" s="69"/>
      <c r="D34" s="69"/>
      <c r="E34" s="70"/>
      <c r="F34" s="45"/>
      <c r="G34" s="41"/>
    </row>
    <row r="35" spans="1:9" ht="66" customHeight="1" x14ac:dyDescent="0.25">
      <c r="A35" s="29"/>
      <c r="B35" s="135" t="s">
        <v>65</v>
      </c>
      <c r="C35" s="136"/>
      <c r="D35" s="136"/>
      <c r="E35" s="136"/>
      <c r="F35" s="137"/>
      <c r="G35" s="45"/>
    </row>
    <row r="36" spans="1:9" ht="30" customHeight="1" x14ac:dyDescent="0.25">
      <c r="A36" s="29"/>
      <c r="B36" s="132" t="s">
        <v>51</v>
      </c>
      <c r="C36" s="133"/>
      <c r="D36" s="133"/>
      <c r="E36" s="133"/>
      <c r="F36" s="134"/>
      <c r="G36" s="45"/>
    </row>
    <row r="37" spans="1:9" ht="51.75" customHeight="1" x14ac:dyDescent="0.25">
      <c r="A37" s="29"/>
      <c r="B37" s="173" t="s">
        <v>52</v>
      </c>
      <c r="C37" s="174"/>
      <c r="D37" s="174"/>
      <c r="E37" s="174"/>
      <c r="F37" s="175"/>
      <c r="G37" s="45"/>
    </row>
    <row r="38" spans="1:9" ht="96" customHeight="1" x14ac:dyDescent="0.25">
      <c r="A38" s="29"/>
      <c r="B38" s="173" t="s">
        <v>53</v>
      </c>
      <c r="C38" s="174"/>
      <c r="D38" s="174"/>
      <c r="E38" s="174"/>
      <c r="F38" s="175"/>
      <c r="G38" s="45"/>
    </row>
    <row r="39" spans="1:9" ht="36" customHeight="1" x14ac:dyDescent="0.25">
      <c r="A39" s="29"/>
      <c r="B39" s="173" t="s">
        <v>54</v>
      </c>
      <c r="C39" s="174"/>
      <c r="D39" s="174"/>
      <c r="E39" s="174"/>
      <c r="F39" s="175"/>
      <c r="G39" s="45"/>
    </row>
    <row r="40" spans="1:9" ht="36.75" customHeight="1" x14ac:dyDescent="0.25">
      <c r="A40" s="29"/>
      <c r="B40" s="173" t="s">
        <v>55</v>
      </c>
      <c r="C40" s="174"/>
      <c r="D40" s="174"/>
      <c r="E40" s="174"/>
      <c r="F40" s="175"/>
      <c r="G40" s="46"/>
    </row>
    <row r="41" spans="1:9" ht="51" customHeight="1" x14ac:dyDescent="0.25">
      <c r="A41" s="29"/>
      <c r="B41" s="173" t="s">
        <v>56</v>
      </c>
      <c r="C41" s="174"/>
      <c r="D41" s="174"/>
      <c r="E41" s="174"/>
      <c r="F41" s="175"/>
      <c r="G41" s="48"/>
    </row>
    <row r="42" spans="1:9" ht="51" customHeight="1" x14ac:dyDescent="0.25">
      <c r="A42" s="29"/>
      <c r="B42" s="173" t="s">
        <v>57</v>
      </c>
      <c r="C42" s="174"/>
      <c r="D42" s="174"/>
      <c r="E42" s="174"/>
      <c r="F42" s="175"/>
      <c r="G42" s="47"/>
    </row>
    <row r="43" spans="1:9" ht="36.75" customHeight="1" x14ac:dyDescent="0.25">
      <c r="A43" s="29"/>
      <c r="B43" s="173" t="s">
        <v>61</v>
      </c>
      <c r="C43" s="174"/>
      <c r="D43" s="174"/>
      <c r="E43" s="174"/>
      <c r="F43" s="175"/>
      <c r="G43" s="48"/>
    </row>
    <row r="44" spans="1:9" ht="36" customHeight="1" x14ac:dyDescent="0.25">
      <c r="A44" s="29"/>
      <c r="B44" s="173" t="s">
        <v>58</v>
      </c>
      <c r="C44" s="174"/>
      <c r="D44" s="174"/>
      <c r="E44" s="174"/>
      <c r="F44" s="175"/>
    </row>
    <row r="45" spans="1:9" ht="51" customHeight="1" x14ac:dyDescent="0.25">
      <c r="A45" s="29"/>
      <c r="B45" s="173" t="s">
        <v>59</v>
      </c>
      <c r="C45" s="174"/>
      <c r="D45" s="174"/>
      <c r="E45" s="174"/>
      <c r="F45" s="175"/>
    </row>
    <row r="46" spans="1:9" ht="36.75" customHeight="1" x14ac:dyDescent="0.25">
      <c r="A46" s="29"/>
      <c r="B46" s="176" t="s">
        <v>60</v>
      </c>
      <c r="C46" s="177"/>
      <c r="D46" s="177"/>
      <c r="E46" s="177"/>
      <c r="F46" s="178"/>
      <c r="G46" s="45"/>
    </row>
    <row r="47" spans="1:9" ht="30" customHeight="1" x14ac:dyDescent="0.25">
      <c r="A47" s="29"/>
      <c r="B47" s="173" t="s">
        <v>66</v>
      </c>
      <c r="C47" s="174"/>
      <c r="D47" s="174"/>
      <c r="E47" s="174"/>
      <c r="F47" s="175"/>
    </row>
    <row r="48" spans="1:9" ht="37.5" hidden="1" customHeight="1" x14ac:dyDescent="0.25">
      <c r="B48" s="128"/>
      <c r="C48" s="127"/>
      <c r="D48" s="127"/>
      <c r="E48" s="127"/>
      <c r="F48" s="129"/>
    </row>
    <row r="49" spans="1:7" s="1" customFormat="1" ht="22.5" hidden="1" customHeight="1" x14ac:dyDescent="0.25">
      <c r="A49" s="28"/>
      <c r="B49" s="128"/>
      <c r="C49" s="127"/>
      <c r="D49" s="127"/>
      <c r="E49" s="127"/>
      <c r="F49" s="130"/>
      <c r="G49" s="49"/>
    </row>
    <row r="50" spans="1:7" s="1" customFormat="1" ht="22.5" hidden="1" customHeight="1" x14ac:dyDescent="0.25">
      <c r="A50" s="28"/>
      <c r="B50" s="128"/>
      <c r="C50" s="127"/>
      <c r="D50" s="127"/>
      <c r="E50" s="127"/>
      <c r="F50" s="131"/>
      <c r="G50" s="49"/>
    </row>
    <row r="51" spans="1:7" ht="52.5" hidden="1" customHeight="1" x14ac:dyDescent="0.25">
      <c r="B51" s="128"/>
      <c r="C51" s="127"/>
      <c r="D51" s="127"/>
      <c r="E51" s="127"/>
      <c r="F51" s="131"/>
    </row>
    <row r="52" spans="1:7" ht="52.5" hidden="1" customHeight="1" x14ac:dyDescent="0.25">
      <c r="B52" s="128"/>
      <c r="C52" s="127"/>
      <c r="D52" s="127"/>
      <c r="E52" s="127"/>
      <c r="F52" s="131"/>
    </row>
    <row r="53" spans="1:7" ht="67.5" hidden="1" customHeight="1" x14ac:dyDescent="0.25">
      <c r="B53" s="128"/>
      <c r="C53" s="127"/>
      <c r="D53" s="127"/>
      <c r="E53" s="127"/>
      <c r="F53" s="131"/>
    </row>
    <row r="54" spans="1:7" ht="15" hidden="1" customHeight="1" x14ac:dyDescent="0.25">
      <c r="B54" s="128"/>
      <c r="C54" s="127"/>
      <c r="D54" s="127"/>
      <c r="E54" s="127"/>
      <c r="F54" s="131"/>
    </row>
    <row r="55" spans="1:7" hidden="1" x14ac:dyDescent="0.25">
      <c r="B55" s="128"/>
      <c r="C55" s="127"/>
      <c r="D55" s="127"/>
      <c r="E55" s="127"/>
      <c r="F55" s="131"/>
      <c r="G55" s="36"/>
    </row>
    <row r="56" spans="1:7" hidden="1" x14ac:dyDescent="0.25">
      <c r="B56" s="128"/>
      <c r="C56" s="127"/>
      <c r="D56" s="127"/>
      <c r="E56" s="127"/>
      <c r="F56" s="131"/>
    </row>
    <row r="57" spans="1:7" hidden="1" x14ac:dyDescent="0.25">
      <c r="B57" s="128"/>
      <c r="C57" s="127"/>
      <c r="D57" s="127"/>
      <c r="E57" s="127"/>
      <c r="F57" s="131"/>
    </row>
    <row r="58" spans="1:7" hidden="1" x14ac:dyDescent="0.25">
      <c r="B58" s="128"/>
      <c r="C58" s="127"/>
      <c r="D58" s="127"/>
      <c r="E58" s="127"/>
      <c r="F58" s="131"/>
    </row>
    <row r="59" spans="1:7" hidden="1" x14ac:dyDescent="0.25">
      <c r="B59" s="128"/>
      <c r="C59" s="127"/>
      <c r="D59" s="127"/>
      <c r="E59" s="127"/>
      <c r="F59" s="131"/>
    </row>
    <row r="60" spans="1:7" x14ac:dyDescent="0.25">
      <c r="B60" s="173" t="s">
        <v>67</v>
      </c>
      <c r="C60" s="174"/>
      <c r="D60" s="174"/>
      <c r="E60" s="174"/>
      <c r="F60" s="175"/>
    </row>
    <row r="61" spans="1:7" ht="15.75" thickBot="1" x14ac:dyDescent="0.3">
      <c r="B61" s="170" t="s">
        <v>68</v>
      </c>
      <c r="C61" s="171"/>
      <c r="D61" s="171"/>
      <c r="E61" s="171"/>
      <c r="F61" s="172"/>
    </row>
    <row r="62" spans="1:7" x14ac:dyDescent="0.25"/>
    <row r="63" spans="1:7" x14ac:dyDescent="0.25"/>
    <row r="64" spans="1:7" x14ac:dyDescent="0.25"/>
  </sheetData>
  <sheetProtection algorithmName="SHA-512" hashValue="IyamAPw9iuFfkiKbexazNBUOCQP7n2KFnMFPioynoiAsAYFp27NL0rs3/1WvGg+I6rkBGOxFZzAFq7ZpWTrxsQ==" saltValue="bz3FoeeERI8XgbqTh54W9g==" spinCount="100000" sheet="1" objects="1" scenarios="1" selectLockedCells="1"/>
  <mergeCells count="28">
    <mergeCell ref="B61:F61"/>
    <mergeCell ref="B40:F40"/>
    <mergeCell ref="B37:F37"/>
    <mergeCell ref="B38:F38"/>
    <mergeCell ref="B39:F39"/>
    <mergeCell ref="B43:F43"/>
    <mergeCell ref="B44:F44"/>
    <mergeCell ref="B47:F47"/>
    <mergeCell ref="B45:F45"/>
    <mergeCell ref="B42:F42"/>
    <mergeCell ref="B41:F41"/>
    <mergeCell ref="B46:F46"/>
    <mergeCell ref="B60:F60"/>
    <mergeCell ref="B36:F36"/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79" t="s">
        <v>26</v>
      </c>
      <c r="B2" s="180" t="s">
        <v>27</v>
      </c>
      <c r="C2" s="179" t="s">
        <v>37</v>
      </c>
    </row>
    <row r="3" spans="1:3" x14ac:dyDescent="0.25">
      <c r="A3" s="179"/>
      <c r="B3" s="180"/>
      <c r="C3" s="179"/>
    </row>
    <row r="4" spans="1:3" x14ac:dyDescent="0.25">
      <c r="A4" s="62" t="s">
        <v>13</v>
      </c>
      <c r="B4" s="63">
        <v>16</v>
      </c>
      <c r="C4" s="92">
        <v>650332564.36287272</v>
      </c>
    </row>
    <row r="5" spans="1:3" x14ac:dyDescent="0.25">
      <c r="A5" s="64" t="s">
        <v>14</v>
      </c>
      <c r="B5" s="63">
        <v>3</v>
      </c>
      <c r="C5" s="93">
        <v>236830600.58431751</v>
      </c>
    </row>
    <row r="6" spans="1:3" x14ac:dyDescent="0.25">
      <c r="A6" s="62" t="s">
        <v>15</v>
      </c>
      <c r="B6" s="63">
        <v>6</v>
      </c>
      <c r="C6" s="93">
        <v>329250253.84222037</v>
      </c>
    </row>
    <row r="7" spans="1:3" x14ac:dyDescent="0.25">
      <c r="A7" s="64" t="s">
        <v>16</v>
      </c>
      <c r="B7" s="63">
        <v>5</v>
      </c>
      <c r="C7" s="93">
        <v>409421527.83891654</v>
      </c>
    </row>
    <row r="8" spans="1:3" x14ac:dyDescent="0.25">
      <c r="A8" s="64" t="s">
        <v>17</v>
      </c>
      <c r="B8" s="63">
        <v>11</v>
      </c>
      <c r="C8" s="93">
        <v>760988127.90331602</v>
      </c>
    </row>
    <row r="9" spans="1:3" x14ac:dyDescent="0.25">
      <c r="A9" s="62" t="s">
        <v>18</v>
      </c>
      <c r="B9" s="63">
        <v>11</v>
      </c>
      <c r="C9" s="93">
        <v>494816610.52797723</v>
      </c>
    </row>
    <row r="10" spans="1:3" x14ac:dyDescent="0.25">
      <c r="A10" s="65" t="s">
        <v>19</v>
      </c>
      <c r="B10" s="66">
        <v>15</v>
      </c>
      <c r="C10" s="93">
        <v>584982473.49110985</v>
      </c>
    </row>
    <row r="11" spans="1:3" x14ac:dyDescent="0.25">
      <c r="A11" s="62" t="s">
        <v>20</v>
      </c>
      <c r="B11" s="63">
        <v>4</v>
      </c>
      <c r="C11" s="93">
        <v>469856501.46079385</v>
      </c>
    </row>
    <row r="12" spans="1:3" x14ac:dyDescent="0.25">
      <c r="A12" s="64" t="s">
        <v>21</v>
      </c>
      <c r="B12" s="63">
        <v>7</v>
      </c>
      <c r="C12" s="93">
        <v>628136540.26720619</v>
      </c>
    </row>
    <row r="13" spans="1:3" x14ac:dyDescent="0.25">
      <c r="A13" s="62" t="s">
        <v>22</v>
      </c>
      <c r="B13" s="63">
        <v>11</v>
      </c>
      <c r="C13" s="93">
        <v>439877028.22379369</v>
      </c>
    </row>
    <row r="14" spans="1:3" x14ac:dyDescent="0.25">
      <c r="A14" s="65" t="s">
        <v>23</v>
      </c>
      <c r="B14" s="66">
        <v>7</v>
      </c>
      <c r="C14" s="93">
        <v>396633023.88771081</v>
      </c>
    </row>
    <row r="15" spans="1:3" x14ac:dyDescent="0.25">
      <c r="A15" s="62" t="s">
        <v>24</v>
      </c>
      <c r="B15" s="63">
        <v>2.34</v>
      </c>
      <c r="C15" s="93">
        <v>217921612.85042065</v>
      </c>
    </row>
    <row r="16" spans="1:3" x14ac:dyDescent="0.25">
      <c r="A16" s="64" t="s">
        <v>25</v>
      </c>
      <c r="B16" s="63">
        <v>7</v>
      </c>
      <c r="C16" s="93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Alejandro Álvarez</cp:lastModifiedBy>
  <cp:lastPrinted>2019-05-22T15:50:01Z</cp:lastPrinted>
  <dcterms:created xsi:type="dcterms:W3CDTF">2018-03-01T15:55:09Z</dcterms:created>
  <dcterms:modified xsi:type="dcterms:W3CDTF">2019-06-04T20:18:03Z</dcterms:modified>
</cp:coreProperties>
</file>